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an\Documents\MATRIXX\PERF\"/>
    </mc:Choice>
  </mc:AlternateContent>
  <xr:revisionPtr revIDLastSave="0" documentId="13_ncr:1_{CDE7058D-0855-4D9F-8754-9519C3FB2FA9}" xr6:coauthVersionLast="47" xr6:coauthVersionMax="47" xr10:uidLastSave="{00000000-0000-0000-0000-000000000000}"/>
  <bookViews>
    <workbookView xWindow="1392" yWindow="1392" windowWidth="7500" windowHeight="6000" firstSheet="1" activeTab="5" xr2:uid="{7FF106BD-E83A-4EE2-AF19-808FCE3D4C79}"/>
  </bookViews>
  <sheets>
    <sheet name="Profiles &amp; Traffics" sheetId="7" r:id="rId1"/>
    <sheet name="Subs. &amp; Traffic -DATA" sheetId="1" r:id="rId2"/>
    <sheet name="Subs. &amp;Traffic 5G" sheetId="8" r:id="rId3"/>
    <sheet name="Subs. &amp;Traffic -VOICE" sheetId="3" r:id="rId4"/>
    <sheet name="Subs. &amp;Traffic -SMS" sheetId="4" r:id="rId5"/>
    <sheet name="Subs. &amp;Traffic -REST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3" l="1"/>
  <c r="I30" i="3"/>
  <c r="I31" i="3"/>
  <c r="I32" i="3"/>
  <c r="I33" i="3"/>
  <c r="I34" i="3"/>
  <c r="I35" i="3"/>
  <c r="I28" i="3"/>
  <c r="I15" i="3"/>
  <c r="I16" i="3"/>
  <c r="I17" i="3"/>
  <c r="I18" i="3"/>
  <c r="I19" i="3"/>
  <c r="I20" i="3"/>
  <c r="I21" i="3"/>
  <c r="I22" i="3"/>
  <c r="I14" i="3"/>
  <c r="H14" i="3"/>
  <c r="E18" i="4"/>
  <c r="F18" i="4"/>
  <c r="I18" i="4" s="1"/>
  <c r="G18" i="4"/>
  <c r="H18" i="4"/>
  <c r="D19" i="8"/>
  <c r="E19" i="8"/>
  <c r="D9" i="8"/>
  <c r="E9" i="8"/>
  <c r="D10" i="8"/>
  <c r="E10" i="8"/>
  <c r="D11" i="8"/>
  <c r="E1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D20" i="8"/>
  <c r="E20" i="8"/>
  <c r="D21" i="8"/>
  <c r="E21" i="8"/>
  <c r="D22" i="8"/>
  <c r="E22" i="8"/>
  <c r="D23" i="8"/>
  <c r="E23" i="8"/>
  <c r="D24" i="8"/>
  <c r="E24" i="8"/>
  <c r="D25" i="8"/>
  <c r="E25" i="8"/>
  <c r="D26" i="8"/>
  <c r="E26" i="8"/>
  <c r="D27" i="8"/>
  <c r="E27" i="8"/>
  <c r="D28" i="8"/>
  <c r="E28" i="8"/>
  <c r="D29" i="8"/>
  <c r="E29" i="8"/>
  <c r="D30" i="8"/>
  <c r="E30" i="8"/>
  <c r="D31" i="8"/>
  <c r="E31" i="8"/>
  <c r="D32" i="8"/>
  <c r="E32" i="8"/>
  <c r="D33" i="8"/>
  <c r="E33" i="8"/>
  <c r="E8" i="8"/>
  <c r="D8" i="8"/>
  <c r="G163" i="1"/>
  <c r="H163" i="1"/>
  <c r="F163" i="1" s="1"/>
  <c r="K163" i="1" s="1"/>
  <c r="M163" i="1"/>
  <c r="G164" i="1"/>
  <c r="H164" i="1" s="1"/>
  <c r="F164" i="1" s="1"/>
  <c r="G165" i="1"/>
  <c r="H165" i="1"/>
  <c r="F165" i="1" s="1"/>
  <c r="I165" i="1"/>
  <c r="M165" i="1"/>
  <c r="G166" i="1"/>
  <c r="M166" i="1" s="1"/>
  <c r="H166" i="1"/>
  <c r="F166" i="1" s="1"/>
  <c r="G157" i="1"/>
  <c r="M157" i="1" s="1"/>
  <c r="G158" i="1"/>
  <c r="M158" i="1" s="1"/>
  <c r="G159" i="1"/>
  <c r="H159" i="1" s="1"/>
  <c r="I159" i="1" s="1"/>
  <c r="G161" i="1"/>
  <c r="G160" i="1"/>
  <c r="M160" i="1" s="1"/>
  <c r="G167" i="1"/>
  <c r="M167" i="1" s="1"/>
  <c r="G168" i="1"/>
  <c r="M168" i="1" s="1"/>
  <c r="G169" i="1"/>
  <c r="H169" i="1" s="1"/>
  <c r="F169" i="1" s="1"/>
  <c r="G170" i="1"/>
  <c r="M170" i="1" s="1"/>
  <c r="G171" i="1"/>
  <c r="M171" i="1" s="1"/>
  <c r="G172" i="1"/>
  <c r="H172" i="1" s="1"/>
  <c r="I172" i="1" s="1"/>
  <c r="G173" i="1"/>
  <c r="M173" i="1" s="1"/>
  <c r="G174" i="1"/>
  <c r="M174" i="1" s="1"/>
  <c r="G175" i="1"/>
  <c r="H175" i="1" s="1"/>
  <c r="F175" i="1" s="1"/>
  <c r="G176" i="1"/>
  <c r="M176" i="1" s="1"/>
  <c r="G177" i="1"/>
  <c r="M177" i="1" s="1"/>
  <c r="G178" i="1"/>
  <c r="H178" i="1" s="1"/>
  <c r="F178" i="1" s="1"/>
  <c r="G179" i="1"/>
  <c r="H179" i="1" s="1"/>
  <c r="F179" i="1" s="1"/>
  <c r="G180" i="1"/>
  <c r="H180" i="1" s="1"/>
  <c r="F180" i="1" s="1"/>
  <c r="G181" i="1"/>
  <c r="H181" i="1" s="1"/>
  <c r="F181" i="1" s="1"/>
  <c r="G182" i="1"/>
  <c r="H182" i="1" s="1"/>
  <c r="F182" i="1" s="1"/>
  <c r="G183" i="1"/>
  <c r="H183" i="1" s="1"/>
  <c r="F183" i="1" s="1"/>
  <c r="G184" i="1"/>
  <c r="G185" i="1"/>
  <c r="H185" i="1" s="1"/>
  <c r="F185" i="1" s="1"/>
  <c r="E22" i="4"/>
  <c r="F22" i="4"/>
  <c r="I22" i="4" s="1"/>
  <c r="G22" i="4"/>
  <c r="H22" i="4"/>
  <c r="F22" i="3"/>
  <c r="H22" i="3"/>
  <c r="K22" i="3" s="1"/>
  <c r="J22" i="3"/>
  <c r="G113" i="1"/>
  <c r="H113" i="1" s="1"/>
  <c r="E28" i="4"/>
  <c r="E15" i="4"/>
  <c r="E16" i="4"/>
  <c r="E17" i="4"/>
  <c r="E19" i="4"/>
  <c r="E20" i="4"/>
  <c r="E21" i="4"/>
  <c r="E14" i="4"/>
  <c r="G29" i="3"/>
  <c r="G33" i="3"/>
  <c r="G15" i="3"/>
  <c r="F14" i="3"/>
  <c r="E135" i="1"/>
  <c r="G135" i="1"/>
  <c r="H135" i="1" s="1"/>
  <c r="F135" i="1" s="1"/>
  <c r="K135" i="1" s="1"/>
  <c r="G134" i="1"/>
  <c r="M134" i="1" s="1"/>
  <c r="E134" i="1"/>
  <c r="G151" i="1"/>
  <c r="M151" i="1" s="1"/>
  <c r="G133" i="1"/>
  <c r="H133" i="1" s="1"/>
  <c r="F133" i="1" s="1"/>
  <c r="E151" i="1"/>
  <c r="E133" i="1"/>
  <c r="G132" i="1"/>
  <c r="M132" i="1" s="1"/>
  <c r="E132" i="1"/>
  <c r="E131" i="1"/>
  <c r="G131" i="1"/>
  <c r="H146" i="1"/>
  <c r="F146" i="1" s="1"/>
  <c r="M147" i="1"/>
  <c r="H148" i="1"/>
  <c r="F148" i="1" s="1"/>
  <c r="M148" i="1"/>
  <c r="H149" i="1"/>
  <c r="F149" i="1" s="1"/>
  <c r="M149" i="1"/>
  <c r="M150" i="1"/>
  <c r="H150" i="1"/>
  <c r="F150" i="1" s="1"/>
  <c r="H142" i="1"/>
  <c r="F142" i="1" s="1"/>
  <c r="M143" i="1"/>
  <c r="H143" i="1"/>
  <c r="F143" i="1" s="1"/>
  <c r="H144" i="1"/>
  <c r="F144" i="1" s="1"/>
  <c r="M144" i="1"/>
  <c r="H145" i="1"/>
  <c r="F145" i="1" s="1"/>
  <c r="M141" i="1"/>
  <c r="M140" i="1"/>
  <c r="G130" i="1"/>
  <c r="M130" i="1" s="1"/>
  <c r="N130" i="1" s="1"/>
  <c r="E129" i="1"/>
  <c r="G129" i="1"/>
  <c r="H129" i="1" s="1"/>
  <c r="F129" i="1" s="1"/>
  <c r="G119" i="1"/>
  <c r="M119" i="1" s="1"/>
  <c r="N119" i="1" s="1"/>
  <c r="G120" i="1"/>
  <c r="H120" i="1" s="1"/>
  <c r="G121" i="1"/>
  <c r="H121" i="1" s="1"/>
  <c r="F121" i="1" s="1"/>
  <c r="G122" i="1"/>
  <c r="H122" i="1" s="1"/>
  <c r="F122" i="1" s="1"/>
  <c r="K122" i="1" s="1"/>
  <c r="G118" i="1"/>
  <c r="M118" i="1" s="1"/>
  <c r="N118" i="1" s="1"/>
  <c r="G128" i="1"/>
  <c r="M128" i="1" s="1"/>
  <c r="N128" i="1" s="1"/>
  <c r="G127" i="1"/>
  <c r="M127" i="1" s="1"/>
  <c r="N127" i="1" s="1"/>
  <c r="G126" i="1"/>
  <c r="M126" i="1" s="1"/>
  <c r="N126" i="1" s="1"/>
  <c r="G123" i="1"/>
  <c r="H123" i="1" s="1"/>
  <c r="F123" i="1" s="1"/>
  <c r="K123" i="1" s="1"/>
  <c r="G124" i="1"/>
  <c r="H124" i="1" s="1"/>
  <c r="F124" i="1" s="1"/>
  <c r="K124" i="1" s="1"/>
  <c r="G125" i="1"/>
  <c r="H125" i="1" s="1"/>
  <c r="F125" i="1" s="1"/>
  <c r="G91" i="1"/>
  <c r="H91" i="1" s="1"/>
  <c r="F91" i="1" s="1"/>
  <c r="G104" i="1"/>
  <c r="H104" i="1" s="1"/>
  <c r="F104" i="1" s="1"/>
  <c r="J104" i="1" s="1"/>
  <c r="G105" i="1"/>
  <c r="H105" i="1" s="1"/>
  <c r="F105" i="1" s="1"/>
  <c r="J105" i="1" s="1"/>
  <c r="G106" i="1"/>
  <c r="H106" i="1" s="1"/>
  <c r="F106" i="1" s="1"/>
  <c r="J106" i="1" s="1"/>
  <c r="G107" i="1"/>
  <c r="M107" i="1" s="1"/>
  <c r="N107" i="1" s="1"/>
  <c r="G108" i="1"/>
  <c r="H108" i="1" s="1"/>
  <c r="F108" i="1" s="1"/>
  <c r="J108" i="1" s="1"/>
  <c r="G109" i="1"/>
  <c r="H109" i="1" s="1"/>
  <c r="F109" i="1" s="1"/>
  <c r="G110" i="1"/>
  <c r="M110" i="1" s="1"/>
  <c r="N110" i="1" s="1"/>
  <c r="G111" i="1"/>
  <c r="H111" i="1" s="1"/>
  <c r="F111" i="1" s="1"/>
  <c r="J111" i="1" s="1"/>
  <c r="G112" i="1"/>
  <c r="H112" i="1" s="1"/>
  <c r="F112" i="1" s="1"/>
  <c r="J112" i="1" s="1"/>
  <c r="G99" i="1"/>
  <c r="H99" i="1" s="1"/>
  <c r="F99" i="1" s="1"/>
  <c r="J99" i="1" s="1"/>
  <c r="G100" i="1"/>
  <c r="H100" i="1" s="1"/>
  <c r="F100" i="1" s="1"/>
  <c r="G101" i="1"/>
  <c r="H101" i="1" s="1"/>
  <c r="F101" i="1" s="1"/>
  <c r="G102" i="1"/>
  <c r="H102" i="1" s="1"/>
  <c r="F102" i="1" s="1"/>
  <c r="J102" i="1" s="1"/>
  <c r="G103" i="1"/>
  <c r="H103" i="1" s="1"/>
  <c r="F103" i="1" s="1"/>
  <c r="J103" i="1" s="1"/>
  <c r="G94" i="1"/>
  <c r="H94" i="1" s="1"/>
  <c r="F94" i="1" s="1"/>
  <c r="G95" i="1"/>
  <c r="H95" i="1" s="1"/>
  <c r="I95" i="1" s="1"/>
  <c r="G96" i="1"/>
  <c r="H96" i="1" s="1"/>
  <c r="F96" i="1" s="1"/>
  <c r="G97" i="1"/>
  <c r="H97" i="1" s="1"/>
  <c r="F97" i="1" s="1"/>
  <c r="G98" i="1"/>
  <c r="H98" i="1" s="1"/>
  <c r="F98" i="1" s="1"/>
  <c r="J98" i="1" s="1"/>
  <c r="G93" i="1"/>
  <c r="G92" i="1"/>
  <c r="M92" i="1" s="1"/>
  <c r="N92" i="1" s="1"/>
  <c r="D85" i="1"/>
  <c r="D82" i="1"/>
  <c r="D80" i="1"/>
  <c r="D83" i="1" s="1"/>
  <c r="E56" i="1"/>
  <c r="E57" i="1" s="1"/>
  <c r="E58" i="1" s="1"/>
  <c r="G57" i="1"/>
  <c r="H57" i="1" s="1"/>
  <c r="I57" i="1" s="1"/>
  <c r="G58" i="1"/>
  <c r="M58" i="1" s="1"/>
  <c r="G59" i="1"/>
  <c r="M59" i="1" s="1"/>
  <c r="G60" i="1"/>
  <c r="M60" i="1" s="1"/>
  <c r="G61" i="1"/>
  <c r="M61" i="1" s="1"/>
  <c r="G62" i="1"/>
  <c r="H62" i="1" s="1"/>
  <c r="F62" i="1" s="1"/>
  <c r="G63" i="1"/>
  <c r="M63" i="1" s="1"/>
  <c r="G64" i="1"/>
  <c r="H64" i="1" s="1"/>
  <c r="F64" i="1" s="1"/>
  <c r="G65" i="1"/>
  <c r="M65" i="1" s="1"/>
  <c r="G66" i="1"/>
  <c r="M66" i="1" s="1"/>
  <c r="G67" i="1"/>
  <c r="H67" i="1" s="1"/>
  <c r="F67" i="1" s="1"/>
  <c r="G68" i="1"/>
  <c r="H68" i="1" s="1"/>
  <c r="I68" i="1" s="1"/>
  <c r="G69" i="1"/>
  <c r="M69" i="1" s="1"/>
  <c r="G70" i="1"/>
  <c r="H70" i="1" s="1"/>
  <c r="F70" i="1" s="1"/>
  <c r="G71" i="1"/>
  <c r="M71" i="1" s="1"/>
  <c r="G72" i="1"/>
  <c r="M72" i="1" s="1"/>
  <c r="G73" i="1"/>
  <c r="H73" i="1" s="1"/>
  <c r="F73" i="1" s="1"/>
  <c r="G55" i="1"/>
  <c r="G56" i="1"/>
  <c r="G44" i="1"/>
  <c r="G45" i="1"/>
  <c r="G46" i="1"/>
  <c r="M46" i="1" s="1"/>
  <c r="N46" i="1" s="1"/>
  <c r="G47" i="1"/>
  <c r="M47" i="1" s="1"/>
  <c r="N47" i="1" s="1"/>
  <c r="G48" i="1"/>
  <c r="G49" i="1"/>
  <c r="G50" i="1"/>
  <c r="M50" i="1" s="1"/>
  <c r="N50" i="1" s="1"/>
  <c r="B30" i="6"/>
  <c r="B29" i="6"/>
  <c r="G28" i="6"/>
  <c r="H28" i="6" s="1"/>
  <c r="E28" i="6"/>
  <c r="F28" i="6" s="1"/>
  <c r="H16" i="6"/>
  <c r="F20" i="6"/>
  <c r="E15" i="6"/>
  <c r="F15" i="6" s="1"/>
  <c r="E16" i="6"/>
  <c r="F16" i="6" s="1"/>
  <c r="E17" i="6"/>
  <c r="F17" i="6" s="1"/>
  <c r="E18" i="6"/>
  <c r="F18" i="6" s="1"/>
  <c r="E19" i="6"/>
  <c r="F19" i="6" s="1"/>
  <c r="E20" i="6"/>
  <c r="E21" i="6"/>
  <c r="F21" i="6" s="1"/>
  <c r="E14" i="6"/>
  <c r="F14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G15" i="6"/>
  <c r="H15" i="6" s="1"/>
  <c r="G14" i="6"/>
  <c r="H14" i="6" s="1"/>
  <c r="G15" i="4"/>
  <c r="G16" i="4"/>
  <c r="G17" i="4"/>
  <c r="G19" i="4"/>
  <c r="G20" i="4"/>
  <c r="G21" i="4"/>
  <c r="G14" i="4"/>
  <c r="G28" i="4"/>
  <c r="B29" i="4"/>
  <c r="B30" i="4" s="1"/>
  <c r="E30" i="4" s="1"/>
  <c r="H28" i="4"/>
  <c r="F28" i="4"/>
  <c r="F15" i="4"/>
  <c r="I15" i="4" s="1"/>
  <c r="H15" i="4"/>
  <c r="F16" i="4"/>
  <c r="I16" i="4" s="1"/>
  <c r="H16" i="4"/>
  <c r="F17" i="4"/>
  <c r="I17" i="4" s="1"/>
  <c r="H17" i="4"/>
  <c r="F19" i="4"/>
  <c r="I19" i="4" s="1"/>
  <c r="H19" i="4"/>
  <c r="F20" i="4"/>
  <c r="I20" i="4" s="1"/>
  <c r="H20" i="4"/>
  <c r="F21" i="4"/>
  <c r="I21" i="4" s="1"/>
  <c r="H21" i="4"/>
  <c r="F14" i="4"/>
  <c r="H14" i="4"/>
  <c r="H15" i="3"/>
  <c r="H16" i="3"/>
  <c r="H17" i="3"/>
  <c r="H18" i="3"/>
  <c r="H19" i="3"/>
  <c r="K19" i="3" s="1"/>
  <c r="H20" i="3"/>
  <c r="K20" i="3" s="1"/>
  <c r="H21" i="3"/>
  <c r="K21" i="3" s="1"/>
  <c r="K15" i="3"/>
  <c r="B29" i="3"/>
  <c r="B30" i="3" s="1"/>
  <c r="B31" i="3" s="1"/>
  <c r="B32" i="3" s="1"/>
  <c r="B33" i="3" s="1"/>
  <c r="B34" i="3" s="1"/>
  <c r="B35" i="3" s="1"/>
  <c r="F35" i="3"/>
  <c r="F34" i="3"/>
  <c r="F33" i="3"/>
  <c r="F32" i="3"/>
  <c r="F31" i="3"/>
  <c r="F30" i="3"/>
  <c r="F29" i="3"/>
  <c r="J28" i="3"/>
  <c r="H28" i="3"/>
  <c r="F28" i="3"/>
  <c r="G14" i="1"/>
  <c r="M14" i="1" s="1"/>
  <c r="N14" i="1" s="1"/>
  <c r="J15" i="3"/>
  <c r="J16" i="3"/>
  <c r="J17" i="3"/>
  <c r="J18" i="3"/>
  <c r="J19" i="3"/>
  <c r="J20" i="3"/>
  <c r="J21" i="3"/>
  <c r="J14" i="3"/>
  <c r="K17" i="3"/>
  <c r="F15" i="3"/>
  <c r="F16" i="3"/>
  <c r="F17" i="3"/>
  <c r="F18" i="3"/>
  <c r="F19" i="3"/>
  <c r="F20" i="3"/>
  <c r="F21" i="3"/>
  <c r="G43" i="1"/>
  <c r="M43" i="1" s="1"/>
  <c r="N43" i="1" s="1"/>
  <c r="G42" i="1"/>
  <c r="M42" i="1" s="1"/>
  <c r="N42" i="1" s="1"/>
  <c r="G41" i="1"/>
  <c r="M41" i="1" s="1"/>
  <c r="N41" i="1" s="1"/>
  <c r="G40" i="1"/>
  <c r="M40" i="1" s="1"/>
  <c r="N40" i="1" s="1"/>
  <c r="G39" i="1"/>
  <c r="M39" i="1" s="1"/>
  <c r="N39" i="1" s="1"/>
  <c r="G38" i="1"/>
  <c r="M38" i="1" s="1"/>
  <c r="N38" i="1" s="1"/>
  <c r="G37" i="1"/>
  <c r="M37" i="1" s="1"/>
  <c r="N37" i="1" s="1"/>
  <c r="G36" i="1"/>
  <c r="M36" i="1" s="1"/>
  <c r="N36" i="1" s="1"/>
  <c r="D29" i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G35" i="1"/>
  <c r="M35" i="1" s="1"/>
  <c r="N35" i="1" s="1"/>
  <c r="G34" i="1"/>
  <c r="M34" i="1" s="1"/>
  <c r="N34" i="1" s="1"/>
  <c r="G33" i="1"/>
  <c r="M33" i="1" s="1"/>
  <c r="N33" i="1" s="1"/>
  <c r="G32" i="1"/>
  <c r="M32" i="1" s="1"/>
  <c r="N32" i="1" s="1"/>
  <c r="G31" i="1"/>
  <c r="M31" i="1" s="1"/>
  <c r="N31" i="1" s="1"/>
  <c r="G30" i="1"/>
  <c r="M30" i="1" s="1"/>
  <c r="N30" i="1" s="1"/>
  <c r="G29" i="1"/>
  <c r="M29" i="1" s="1"/>
  <c r="N29" i="1" s="1"/>
  <c r="G28" i="1"/>
  <c r="H28" i="1" s="1"/>
  <c r="F28" i="1" s="1"/>
  <c r="K28" i="1" s="1"/>
  <c r="G22" i="1"/>
  <c r="M22" i="1" s="1"/>
  <c r="N22" i="1" s="1"/>
  <c r="G21" i="1"/>
  <c r="M21" i="1" s="1"/>
  <c r="N21" i="1" s="1"/>
  <c r="G20" i="1"/>
  <c r="M20" i="1" s="1"/>
  <c r="N20" i="1" s="1"/>
  <c r="G19" i="1"/>
  <c r="M19" i="1" s="1"/>
  <c r="N19" i="1" s="1"/>
  <c r="G18" i="1"/>
  <c r="M18" i="1" s="1"/>
  <c r="N18" i="1" s="1"/>
  <c r="G17" i="1"/>
  <c r="M17" i="1" s="1"/>
  <c r="N17" i="1" s="1"/>
  <c r="G16" i="1"/>
  <c r="H16" i="1" s="1"/>
  <c r="F16" i="1" s="1"/>
  <c r="J16" i="1" s="1"/>
  <c r="G15" i="1"/>
  <c r="H15" i="1" s="1"/>
  <c r="F15" i="1" s="1"/>
  <c r="K15" i="1" s="1"/>
  <c r="L28" i="3" l="1"/>
  <c r="G14" i="3"/>
  <c r="G32" i="3"/>
  <c r="G21" i="3"/>
  <c r="G20" i="3"/>
  <c r="G19" i="3"/>
  <c r="G18" i="3"/>
  <c r="I163" i="1"/>
  <c r="G17" i="3"/>
  <c r="G16" i="3"/>
  <c r="E29" i="4"/>
  <c r="G28" i="3"/>
  <c r="N163" i="1"/>
  <c r="J163" i="1"/>
  <c r="I164" i="1"/>
  <c r="I166" i="1"/>
  <c r="J164" i="1"/>
  <c r="N166" i="1"/>
  <c r="K166" i="1"/>
  <c r="J165" i="1"/>
  <c r="K165" i="1"/>
  <c r="N165" i="1"/>
  <c r="K164" i="1"/>
  <c r="J166" i="1"/>
  <c r="M164" i="1"/>
  <c r="N164" i="1" s="1"/>
  <c r="M113" i="1"/>
  <c r="N113" i="1" s="1"/>
  <c r="H168" i="1"/>
  <c r="I168" i="1" s="1"/>
  <c r="H170" i="1"/>
  <c r="I170" i="1" s="1"/>
  <c r="H176" i="1"/>
  <c r="F176" i="1" s="1"/>
  <c r="N176" i="1" s="1"/>
  <c r="H157" i="1"/>
  <c r="F157" i="1" s="1"/>
  <c r="H158" i="1"/>
  <c r="F158" i="1" s="1"/>
  <c r="J158" i="1" s="1"/>
  <c r="H171" i="1"/>
  <c r="H177" i="1"/>
  <c r="F177" i="1" s="1"/>
  <c r="N177" i="1" s="1"/>
  <c r="M185" i="1"/>
  <c r="N185" i="1" s="1"/>
  <c r="M179" i="1"/>
  <c r="N179" i="1" s="1"/>
  <c r="N134" i="1"/>
  <c r="M169" i="1"/>
  <c r="N169" i="1" s="1"/>
  <c r="H167" i="1"/>
  <c r="I144" i="1"/>
  <c r="I185" i="1"/>
  <c r="M159" i="1"/>
  <c r="H161" i="1"/>
  <c r="F161" i="1" s="1"/>
  <c r="M161" i="1"/>
  <c r="H160" i="1"/>
  <c r="I160" i="1" s="1"/>
  <c r="H184" i="1"/>
  <c r="F184" i="1" s="1"/>
  <c r="K184" i="1" s="1"/>
  <c r="M172" i="1"/>
  <c r="I182" i="1"/>
  <c r="M182" i="1"/>
  <c r="N182" i="1" s="1"/>
  <c r="H173" i="1"/>
  <c r="I181" i="1"/>
  <c r="I178" i="1"/>
  <c r="I175" i="1"/>
  <c r="F159" i="1"/>
  <c r="I179" i="1"/>
  <c r="K181" i="1"/>
  <c r="J185" i="1"/>
  <c r="K185" i="1"/>
  <c r="J181" i="1"/>
  <c r="K180" i="1"/>
  <c r="K183" i="1"/>
  <c r="J182" i="1"/>
  <c r="K182" i="1"/>
  <c r="M183" i="1"/>
  <c r="N183" i="1" s="1"/>
  <c r="M180" i="1"/>
  <c r="N180" i="1" s="1"/>
  <c r="J183" i="1"/>
  <c r="J180" i="1"/>
  <c r="I183" i="1"/>
  <c r="I180" i="1"/>
  <c r="M184" i="1"/>
  <c r="M181" i="1"/>
  <c r="N181" i="1" s="1"/>
  <c r="J179" i="1"/>
  <c r="K179" i="1"/>
  <c r="K175" i="1"/>
  <c r="K178" i="1"/>
  <c r="J175" i="1"/>
  <c r="J178" i="1"/>
  <c r="M178" i="1"/>
  <c r="N178" i="1" s="1"/>
  <c r="M175" i="1"/>
  <c r="N175" i="1" s="1"/>
  <c r="K169" i="1"/>
  <c r="J169" i="1"/>
  <c r="F172" i="1"/>
  <c r="I169" i="1"/>
  <c r="H174" i="1"/>
  <c r="F174" i="1" s="1"/>
  <c r="J174" i="1" s="1"/>
  <c r="L22" i="3"/>
  <c r="G22" i="3"/>
  <c r="F113" i="1"/>
  <c r="I113" i="1"/>
  <c r="M135" i="1"/>
  <c r="N135" i="1" s="1"/>
  <c r="J135" i="1"/>
  <c r="I135" i="1"/>
  <c r="H134" i="1"/>
  <c r="F134" i="1" s="1"/>
  <c r="K134" i="1" s="1"/>
  <c r="N132" i="1"/>
  <c r="M133" i="1"/>
  <c r="N133" i="1" s="1"/>
  <c r="H110" i="1"/>
  <c r="F110" i="1" s="1"/>
  <c r="J110" i="1" s="1"/>
  <c r="M91" i="1"/>
  <c r="N91" i="1" s="1"/>
  <c r="H119" i="1"/>
  <c r="F119" i="1" s="1"/>
  <c r="K119" i="1" s="1"/>
  <c r="I150" i="1"/>
  <c r="H151" i="1"/>
  <c r="F151" i="1" s="1"/>
  <c r="K151" i="1" s="1"/>
  <c r="K133" i="1"/>
  <c r="H132" i="1"/>
  <c r="H131" i="1"/>
  <c r="F131" i="1" s="1"/>
  <c r="J131" i="1" s="1"/>
  <c r="M131" i="1"/>
  <c r="N131" i="1" s="1"/>
  <c r="I143" i="1"/>
  <c r="H147" i="1"/>
  <c r="F147" i="1" s="1"/>
  <c r="N147" i="1" s="1"/>
  <c r="M146" i="1"/>
  <c r="N146" i="1" s="1"/>
  <c r="I148" i="1"/>
  <c r="N149" i="1"/>
  <c r="K149" i="1"/>
  <c r="K148" i="1"/>
  <c r="N148" i="1"/>
  <c r="J148" i="1"/>
  <c r="K150" i="1"/>
  <c r="N150" i="1"/>
  <c r="J150" i="1"/>
  <c r="K146" i="1"/>
  <c r="J149" i="1"/>
  <c r="J146" i="1"/>
  <c r="I149" i="1"/>
  <c r="I146" i="1"/>
  <c r="J143" i="1"/>
  <c r="K143" i="1"/>
  <c r="N143" i="1"/>
  <c r="K142" i="1"/>
  <c r="K145" i="1"/>
  <c r="J144" i="1"/>
  <c r="N144" i="1"/>
  <c r="K144" i="1"/>
  <c r="J145" i="1"/>
  <c r="J142" i="1"/>
  <c r="I145" i="1"/>
  <c r="I142" i="1"/>
  <c r="M145" i="1"/>
  <c r="N145" i="1" s="1"/>
  <c r="M142" i="1"/>
  <c r="N142" i="1" s="1"/>
  <c r="M106" i="1"/>
  <c r="N106" i="1" s="1"/>
  <c r="M121" i="1"/>
  <c r="N121" i="1" s="1"/>
  <c r="I121" i="1"/>
  <c r="M129" i="1"/>
  <c r="N129" i="1" s="1"/>
  <c r="M123" i="1"/>
  <c r="N123" i="1" s="1"/>
  <c r="F120" i="1"/>
  <c r="K120" i="1" s="1"/>
  <c r="I120" i="1"/>
  <c r="I123" i="1"/>
  <c r="H141" i="1"/>
  <c r="F141" i="1" s="1"/>
  <c r="K141" i="1" s="1"/>
  <c r="H140" i="1"/>
  <c r="F140" i="1" s="1"/>
  <c r="K140" i="1" s="1"/>
  <c r="H130" i="1"/>
  <c r="F130" i="1" s="1"/>
  <c r="K130" i="1" s="1"/>
  <c r="M109" i="1"/>
  <c r="N109" i="1" s="1"/>
  <c r="M125" i="1"/>
  <c r="N125" i="1" s="1"/>
  <c r="J129" i="1"/>
  <c r="K129" i="1"/>
  <c r="I129" i="1"/>
  <c r="I122" i="1"/>
  <c r="M122" i="1"/>
  <c r="N122" i="1" s="1"/>
  <c r="J121" i="1"/>
  <c r="K121" i="1"/>
  <c r="J122" i="1"/>
  <c r="M120" i="1"/>
  <c r="N120" i="1" s="1"/>
  <c r="H118" i="1"/>
  <c r="F118" i="1" s="1"/>
  <c r="K118" i="1" s="1"/>
  <c r="M102" i="1"/>
  <c r="N102" i="1" s="1"/>
  <c r="H126" i="1"/>
  <c r="F126" i="1" s="1"/>
  <c r="K126" i="1" s="1"/>
  <c r="H128" i="1"/>
  <c r="F128" i="1" s="1"/>
  <c r="K128" i="1" s="1"/>
  <c r="H127" i="1"/>
  <c r="F127" i="1" s="1"/>
  <c r="I124" i="1"/>
  <c r="I125" i="1"/>
  <c r="J125" i="1"/>
  <c r="K125" i="1"/>
  <c r="J124" i="1"/>
  <c r="J123" i="1"/>
  <c r="M124" i="1"/>
  <c r="N124" i="1" s="1"/>
  <c r="I98" i="1"/>
  <c r="M97" i="1"/>
  <c r="N97" i="1" s="1"/>
  <c r="H69" i="1"/>
  <c r="F69" i="1" s="1"/>
  <c r="M96" i="1"/>
  <c r="N96" i="1" s="1"/>
  <c r="H107" i="1"/>
  <c r="F107" i="1" s="1"/>
  <c r="J107" i="1" s="1"/>
  <c r="M112" i="1"/>
  <c r="N112" i="1" s="1"/>
  <c r="I108" i="1"/>
  <c r="I99" i="1"/>
  <c r="I112" i="1"/>
  <c r="I101" i="1"/>
  <c r="I94" i="1"/>
  <c r="J100" i="1"/>
  <c r="I106" i="1"/>
  <c r="M94" i="1"/>
  <c r="N94" i="1" s="1"/>
  <c r="M99" i="1"/>
  <c r="N99" i="1" s="1"/>
  <c r="I105" i="1"/>
  <c r="I103" i="1"/>
  <c r="J109" i="1"/>
  <c r="I109" i="1"/>
  <c r="M101" i="1"/>
  <c r="N101" i="1" s="1"/>
  <c r="I111" i="1"/>
  <c r="I100" i="1"/>
  <c r="F95" i="1"/>
  <c r="J95" i="1" s="1"/>
  <c r="I97" i="1"/>
  <c r="J94" i="1"/>
  <c r="I96" i="1"/>
  <c r="K100" i="1"/>
  <c r="J101" i="1"/>
  <c r="J96" i="1"/>
  <c r="M104" i="1"/>
  <c r="N104" i="1" s="1"/>
  <c r="I102" i="1"/>
  <c r="J91" i="1"/>
  <c r="I104" i="1"/>
  <c r="K105" i="1"/>
  <c r="J97" i="1"/>
  <c r="K98" i="1"/>
  <c r="K111" i="1"/>
  <c r="I91" i="1"/>
  <c r="K108" i="1"/>
  <c r="K103" i="1"/>
  <c r="K112" i="1"/>
  <c r="K106" i="1"/>
  <c r="K104" i="1"/>
  <c r="M111" i="1"/>
  <c r="N111" i="1" s="1"/>
  <c r="M108" i="1"/>
  <c r="N108" i="1" s="1"/>
  <c r="M105" i="1"/>
  <c r="N105" i="1" s="1"/>
  <c r="M103" i="1"/>
  <c r="N103" i="1" s="1"/>
  <c r="M100" i="1"/>
  <c r="N100" i="1" s="1"/>
  <c r="K97" i="1"/>
  <c r="K96" i="1"/>
  <c r="K94" i="1"/>
  <c r="M98" i="1"/>
  <c r="N98" i="1" s="1"/>
  <c r="M95" i="1"/>
  <c r="N95" i="1" s="1"/>
  <c r="M93" i="1"/>
  <c r="N93" i="1" s="1"/>
  <c r="H93" i="1"/>
  <c r="H92" i="1"/>
  <c r="E83" i="1"/>
  <c r="H60" i="1"/>
  <c r="F60" i="1" s="1"/>
  <c r="H46" i="1"/>
  <c r="I46" i="1" s="1"/>
  <c r="H66" i="1"/>
  <c r="F66" i="1" s="1"/>
  <c r="H65" i="1"/>
  <c r="I65" i="1" s="1"/>
  <c r="H55" i="1"/>
  <c r="F55" i="1" s="1"/>
  <c r="H72" i="1"/>
  <c r="F72" i="1" s="1"/>
  <c r="H61" i="1"/>
  <c r="F61" i="1" s="1"/>
  <c r="H59" i="1"/>
  <c r="H71" i="1"/>
  <c r="F71" i="1" s="1"/>
  <c r="H63" i="1"/>
  <c r="F63" i="1" s="1"/>
  <c r="H58" i="1"/>
  <c r="F58" i="1" s="1"/>
  <c r="J58" i="1" s="1"/>
  <c r="M73" i="1"/>
  <c r="M67" i="1"/>
  <c r="M57" i="1"/>
  <c r="N57" i="1" s="1"/>
  <c r="E59" i="1"/>
  <c r="E60" i="1" s="1"/>
  <c r="E61" i="1" s="1"/>
  <c r="E62" i="1" s="1"/>
  <c r="E63" i="1" s="1"/>
  <c r="E64" i="1" s="1"/>
  <c r="J64" i="1" s="1"/>
  <c r="N58" i="1"/>
  <c r="M64" i="1"/>
  <c r="M68" i="1"/>
  <c r="M62" i="1"/>
  <c r="M70" i="1"/>
  <c r="I62" i="1"/>
  <c r="I73" i="1"/>
  <c r="F68" i="1"/>
  <c r="I64" i="1"/>
  <c r="I67" i="1"/>
  <c r="I70" i="1"/>
  <c r="F57" i="1"/>
  <c r="K57" i="1" s="1"/>
  <c r="M55" i="1"/>
  <c r="N55" i="1" s="1"/>
  <c r="H56" i="1"/>
  <c r="F56" i="1" s="1"/>
  <c r="K56" i="1" s="1"/>
  <c r="M56" i="1"/>
  <c r="N56" i="1" s="1"/>
  <c r="B31" i="4"/>
  <c r="E31" i="4" s="1"/>
  <c r="G30" i="4"/>
  <c r="H30" i="4"/>
  <c r="F30" i="4"/>
  <c r="K28" i="3"/>
  <c r="G29" i="4"/>
  <c r="M16" i="1"/>
  <c r="N16" i="1" s="1"/>
  <c r="H29" i="4"/>
  <c r="H44" i="1"/>
  <c r="F44" i="1" s="1"/>
  <c r="K44" i="1" s="1"/>
  <c r="M15" i="1"/>
  <c r="N15" i="1" s="1"/>
  <c r="M28" i="1"/>
  <c r="N28" i="1" s="1"/>
  <c r="M48" i="1"/>
  <c r="N48" i="1" s="1"/>
  <c r="H45" i="1"/>
  <c r="F45" i="1" s="1"/>
  <c r="K45" i="1" s="1"/>
  <c r="M45" i="1"/>
  <c r="N45" i="1" s="1"/>
  <c r="D47" i="1"/>
  <c r="M49" i="1"/>
  <c r="N49" i="1" s="1"/>
  <c r="M44" i="1"/>
  <c r="N44" i="1" s="1"/>
  <c r="E29" i="6"/>
  <c r="F29" i="6" s="1"/>
  <c r="G29" i="6"/>
  <c r="H29" i="6" s="1"/>
  <c r="G30" i="6"/>
  <c r="H30" i="6" s="1"/>
  <c r="B31" i="6"/>
  <c r="E30" i="6"/>
  <c r="F30" i="6" s="1"/>
  <c r="F29" i="4"/>
  <c r="K16" i="1"/>
  <c r="G31" i="3"/>
  <c r="G35" i="3"/>
  <c r="L18" i="3"/>
  <c r="L14" i="3"/>
  <c r="G30" i="3"/>
  <c r="G34" i="3"/>
  <c r="J29" i="3"/>
  <c r="H29" i="3"/>
  <c r="L29" i="3" s="1"/>
  <c r="H31" i="3"/>
  <c r="L31" i="3" s="1"/>
  <c r="J31" i="3"/>
  <c r="J30" i="3"/>
  <c r="H30" i="3"/>
  <c r="L16" i="3"/>
  <c r="K18" i="3"/>
  <c r="K16" i="3"/>
  <c r="K14" i="3"/>
  <c r="L21" i="3"/>
  <c r="L17" i="3"/>
  <c r="L20" i="3"/>
  <c r="L19" i="3"/>
  <c r="L15" i="3"/>
  <c r="H14" i="1"/>
  <c r="F14" i="1" s="1"/>
  <c r="J15" i="1"/>
  <c r="I15" i="1"/>
  <c r="H38" i="1"/>
  <c r="I38" i="1" s="1"/>
  <c r="H36" i="1"/>
  <c r="F36" i="1" s="1"/>
  <c r="H40" i="1"/>
  <c r="I40" i="1" s="1"/>
  <c r="H42" i="1"/>
  <c r="F42" i="1" s="1"/>
  <c r="K42" i="1" s="1"/>
  <c r="H37" i="1"/>
  <c r="F37" i="1" s="1"/>
  <c r="H39" i="1"/>
  <c r="F39" i="1" s="1"/>
  <c r="H41" i="1"/>
  <c r="F41" i="1" s="1"/>
  <c r="H43" i="1"/>
  <c r="F43" i="1" s="1"/>
  <c r="H31" i="1"/>
  <c r="I31" i="1" s="1"/>
  <c r="H32" i="1"/>
  <c r="F32" i="1" s="1"/>
  <c r="H30" i="1"/>
  <c r="F30" i="1" s="1"/>
  <c r="I28" i="1"/>
  <c r="H29" i="1"/>
  <c r="H33" i="1"/>
  <c r="F33" i="1" s="1"/>
  <c r="J28" i="1"/>
  <c r="H34" i="1"/>
  <c r="F34" i="1" s="1"/>
  <c r="H35" i="1"/>
  <c r="F35" i="1" s="1"/>
  <c r="H21" i="1"/>
  <c r="F21" i="1" s="1"/>
  <c r="K21" i="1" s="1"/>
  <c r="H22" i="1"/>
  <c r="F22" i="1" s="1"/>
  <c r="H19" i="1"/>
  <c r="F19" i="1" s="1"/>
  <c r="H20" i="1"/>
  <c r="F20" i="1" s="1"/>
  <c r="H17" i="1"/>
  <c r="F17" i="1" s="1"/>
  <c r="H18" i="1"/>
  <c r="F18" i="1" s="1"/>
  <c r="I16" i="1"/>
  <c r="F170" i="1" l="1"/>
  <c r="J170" i="1" s="1"/>
  <c r="K29" i="3"/>
  <c r="K176" i="1"/>
  <c r="B32" i="4"/>
  <c r="F31" i="4"/>
  <c r="I157" i="1"/>
  <c r="J176" i="1"/>
  <c r="I176" i="1"/>
  <c r="K177" i="1"/>
  <c r="J177" i="1"/>
  <c r="K110" i="1"/>
  <c r="F168" i="1"/>
  <c r="N168" i="1" s="1"/>
  <c r="I110" i="1"/>
  <c r="I177" i="1"/>
  <c r="I158" i="1"/>
  <c r="N157" i="1"/>
  <c r="K157" i="1"/>
  <c r="J157" i="1"/>
  <c r="N158" i="1"/>
  <c r="K158" i="1"/>
  <c r="I171" i="1"/>
  <c r="F171" i="1"/>
  <c r="N159" i="1"/>
  <c r="I128" i="1"/>
  <c r="I174" i="1"/>
  <c r="K159" i="1"/>
  <c r="I167" i="1"/>
  <c r="F167" i="1"/>
  <c r="K161" i="1"/>
  <c r="N161" i="1"/>
  <c r="J161" i="1"/>
  <c r="I161" i="1"/>
  <c r="F160" i="1"/>
  <c r="N160" i="1" s="1"/>
  <c r="I184" i="1"/>
  <c r="N184" i="1"/>
  <c r="J184" i="1"/>
  <c r="I173" i="1"/>
  <c r="F173" i="1"/>
  <c r="J159" i="1"/>
  <c r="K170" i="1"/>
  <c r="N170" i="1"/>
  <c r="K172" i="1"/>
  <c r="J172" i="1"/>
  <c r="N172" i="1"/>
  <c r="N174" i="1"/>
  <c r="K174" i="1"/>
  <c r="J113" i="1"/>
  <c r="K113" i="1"/>
  <c r="I134" i="1"/>
  <c r="J134" i="1"/>
  <c r="I119" i="1"/>
  <c r="K131" i="1"/>
  <c r="F132" i="1"/>
  <c r="K132" i="1" s="1"/>
  <c r="J119" i="1"/>
  <c r="J151" i="1"/>
  <c r="N151" i="1"/>
  <c r="I151" i="1"/>
  <c r="J133" i="1"/>
  <c r="I133" i="1"/>
  <c r="J147" i="1"/>
  <c r="K147" i="1"/>
  <c r="I132" i="1"/>
  <c r="I131" i="1"/>
  <c r="N140" i="1"/>
  <c r="I147" i="1"/>
  <c r="N141" i="1"/>
  <c r="J118" i="1"/>
  <c r="I140" i="1"/>
  <c r="J120" i="1"/>
  <c r="I141" i="1"/>
  <c r="J140" i="1"/>
  <c r="I55" i="1"/>
  <c r="I69" i="1"/>
  <c r="I107" i="1"/>
  <c r="I130" i="1"/>
  <c r="J141" i="1"/>
  <c r="K107" i="1"/>
  <c r="J130" i="1"/>
  <c r="I118" i="1"/>
  <c r="I127" i="1"/>
  <c r="J128" i="1"/>
  <c r="J126" i="1"/>
  <c r="I126" i="1"/>
  <c r="K127" i="1"/>
  <c r="J127" i="1"/>
  <c r="F46" i="1"/>
  <c r="J46" i="1" s="1"/>
  <c r="K61" i="1"/>
  <c r="I92" i="1"/>
  <c r="F92" i="1"/>
  <c r="J92" i="1" s="1"/>
  <c r="I60" i="1"/>
  <c r="F93" i="1"/>
  <c r="J93" i="1" s="1"/>
  <c r="I93" i="1"/>
  <c r="K95" i="1"/>
  <c r="K91" i="1"/>
  <c r="K109" i="1"/>
  <c r="K101" i="1"/>
  <c r="K99" i="1"/>
  <c r="K102" i="1"/>
  <c r="J42" i="1"/>
  <c r="K55" i="1"/>
  <c r="J55" i="1"/>
  <c r="I61" i="1"/>
  <c r="J60" i="1"/>
  <c r="N59" i="1"/>
  <c r="N60" i="1"/>
  <c r="F65" i="1"/>
  <c r="J61" i="1"/>
  <c r="I66" i="1"/>
  <c r="K60" i="1"/>
  <c r="I72" i="1"/>
  <c r="J44" i="1"/>
  <c r="N61" i="1"/>
  <c r="I71" i="1"/>
  <c r="K58" i="1"/>
  <c r="I63" i="1"/>
  <c r="F59" i="1"/>
  <c r="I59" i="1"/>
  <c r="I58" i="1"/>
  <c r="J57" i="1"/>
  <c r="E65" i="1"/>
  <c r="N64" i="1"/>
  <c r="N63" i="1"/>
  <c r="J63" i="1"/>
  <c r="K62" i="1"/>
  <c r="K63" i="1"/>
  <c r="J62" i="1"/>
  <c r="K64" i="1"/>
  <c r="N62" i="1"/>
  <c r="I56" i="1"/>
  <c r="J56" i="1"/>
  <c r="K30" i="3"/>
  <c r="L30" i="3"/>
  <c r="I44" i="1"/>
  <c r="H31" i="4"/>
  <c r="G31" i="4"/>
  <c r="J37" i="1"/>
  <c r="K37" i="1"/>
  <c r="J35" i="1"/>
  <c r="K35" i="1"/>
  <c r="J39" i="1"/>
  <c r="K39" i="1"/>
  <c r="J34" i="1"/>
  <c r="K34" i="1"/>
  <c r="J43" i="1"/>
  <c r="K43" i="1"/>
  <c r="J30" i="1"/>
  <c r="K30" i="1"/>
  <c r="J36" i="1"/>
  <c r="K36" i="1"/>
  <c r="J33" i="1"/>
  <c r="K33" i="1"/>
  <c r="J32" i="1"/>
  <c r="K32" i="1"/>
  <c r="J41" i="1"/>
  <c r="K41" i="1"/>
  <c r="J45" i="1"/>
  <c r="D48" i="1"/>
  <c r="H47" i="1"/>
  <c r="I45" i="1"/>
  <c r="F40" i="1"/>
  <c r="I36" i="1"/>
  <c r="I22" i="1"/>
  <c r="E31" i="6"/>
  <c r="F31" i="6" s="1"/>
  <c r="G31" i="6"/>
  <c r="H31" i="6" s="1"/>
  <c r="B32" i="6"/>
  <c r="H32" i="4"/>
  <c r="F32" i="4"/>
  <c r="B33" i="4"/>
  <c r="F38" i="1"/>
  <c r="F31" i="1"/>
  <c r="J18" i="1"/>
  <c r="K18" i="1"/>
  <c r="J19" i="1"/>
  <c r="K19" i="1"/>
  <c r="I32" i="1"/>
  <c r="J20" i="1"/>
  <c r="K20" i="1"/>
  <c r="J21" i="1"/>
  <c r="J17" i="1"/>
  <c r="K17" i="1"/>
  <c r="I20" i="1"/>
  <c r="J22" i="1"/>
  <c r="K22" i="1"/>
  <c r="F29" i="1"/>
  <c r="J32" i="3"/>
  <c r="H32" i="3"/>
  <c r="L32" i="3" s="1"/>
  <c r="K31" i="3"/>
  <c r="J14" i="1"/>
  <c r="K14" i="1"/>
  <c r="I14" i="1"/>
  <c r="I41" i="1"/>
  <c r="I42" i="1"/>
  <c r="I37" i="1"/>
  <c r="I39" i="1"/>
  <c r="I43" i="1"/>
  <c r="I35" i="1"/>
  <c r="I30" i="1"/>
  <c r="I33" i="1"/>
  <c r="I34" i="1"/>
  <c r="I29" i="1"/>
  <c r="I18" i="1"/>
  <c r="I21" i="1"/>
  <c r="I19" i="1"/>
  <c r="I17" i="1"/>
  <c r="G32" i="4" l="1"/>
  <c r="E32" i="4"/>
  <c r="K168" i="1"/>
  <c r="G33" i="4"/>
  <c r="E33" i="4"/>
  <c r="J168" i="1"/>
  <c r="N171" i="1"/>
  <c r="K171" i="1"/>
  <c r="J171" i="1"/>
  <c r="K167" i="1"/>
  <c r="N167" i="1"/>
  <c r="J167" i="1"/>
  <c r="K160" i="1"/>
  <c r="J160" i="1"/>
  <c r="J173" i="1"/>
  <c r="K173" i="1"/>
  <c r="N173" i="1"/>
  <c r="J132" i="1"/>
  <c r="K46" i="1"/>
  <c r="K92" i="1"/>
  <c r="K93" i="1"/>
  <c r="J59" i="1"/>
  <c r="K59" i="1"/>
  <c r="E66" i="1"/>
  <c r="K65" i="1"/>
  <c r="J65" i="1"/>
  <c r="N65" i="1"/>
  <c r="J38" i="1"/>
  <c r="K38" i="1"/>
  <c r="J31" i="1"/>
  <c r="K31" i="1"/>
  <c r="J40" i="1"/>
  <c r="K40" i="1"/>
  <c r="J29" i="1"/>
  <c r="K29" i="1"/>
  <c r="F47" i="1"/>
  <c r="I47" i="1"/>
  <c r="D49" i="1"/>
  <c r="H48" i="1"/>
  <c r="B33" i="6"/>
  <c r="G32" i="6"/>
  <c r="H32" i="6" s="1"/>
  <c r="E32" i="6"/>
  <c r="F32" i="6" s="1"/>
  <c r="B34" i="4"/>
  <c r="H33" i="4"/>
  <c r="F33" i="4"/>
  <c r="K32" i="3"/>
  <c r="J33" i="3"/>
  <c r="H33" i="3"/>
  <c r="L33" i="3" s="1"/>
  <c r="G34" i="4" l="1"/>
  <c r="E34" i="4"/>
  <c r="E67" i="1"/>
  <c r="K66" i="1"/>
  <c r="J66" i="1"/>
  <c r="N66" i="1"/>
  <c r="F48" i="1"/>
  <c r="I48" i="1"/>
  <c r="D50" i="1"/>
  <c r="H49" i="1"/>
  <c r="K47" i="1"/>
  <c r="J47" i="1"/>
  <c r="B34" i="6"/>
  <c r="G33" i="6"/>
  <c r="H33" i="6" s="1"/>
  <c r="E33" i="6"/>
  <c r="F33" i="6" s="1"/>
  <c r="H34" i="4"/>
  <c r="B35" i="4"/>
  <c r="F34" i="4"/>
  <c r="K33" i="3"/>
  <c r="H34" i="3"/>
  <c r="L34" i="3" s="1"/>
  <c r="J34" i="3"/>
  <c r="G35" i="4" l="1"/>
  <c r="E35" i="4"/>
  <c r="E68" i="1"/>
  <c r="N67" i="1"/>
  <c r="K67" i="1"/>
  <c r="J67" i="1"/>
  <c r="H50" i="1"/>
  <c r="F49" i="1"/>
  <c r="I49" i="1"/>
  <c r="K48" i="1"/>
  <c r="J48" i="1"/>
  <c r="G34" i="6"/>
  <c r="H34" i="6" s="1"/>
  <c r="B35" i="6"/>
  <c r="E34" i="6"/>
  <c r="F34" i="6" s="1"/>
  <c r="H35" i="4"/>
  <c r="F35" i="4"/>
  <c r="K34" i="3"/>
  <c r="H35" i="3"/>
  <c r="L35" i="3" s="1"/>
  <c r="J35" i="3"/>
  <c r="E69" i="1" l="1"/>
  <c r="K68" i="1"/>
  <c r="J68" i="1"/>
  <c r="N68" i="1"/>
  <c r="J49" i="1"/>
  <c r="K49" i="1"/>
  <c r="F50" i="1"/>
  <c r="I50" i="1"/>
  <c r="G35" i="6"/>
  <c r="H35" i="6" s="1"/>
  <c r="E35" i="6"/>
  <c r="F35" i="6" s="1"/>
  <c r="K35" i="3"/>
  <c r="E70" i="1" l="1"/>
  <c r="N69" i="1"/>
  <c r="K69" i="1"/>
  <c r="J69" i="1"/>
  <c r="K50" i="1"/>
  <c r="J50" i="1"/>
  <c r="E71" i="1" l="1"/>
  <c r="N70" i="1"/>
  <c r="K70" i="1"/>
  <c r="J70" i="1"/>
  <c r="E72" i="1" l="1"/>
  <c r="K71" i="1"/>
  <c r="J71" i="1"/>
  <c r="N71" i="1"/>
  <c r="E73" i="1" l="1"/>
  <c r="J73" i="1" s="1"/>
  <c r="K72" i="1"/>
  <c r="J72" i="1"/>
  <c r="N72" i="1"/>
  <c r="N73" i="1" l="1"/>
  <c r="K73" i="1"/>
</calcChain>
</file>

<file path=xl/sharedStrings.xml><?xml version="1.0" encoding="utf-8"?>
<sst xmlns="http://schemas.openxmlformats.org/spreadsheetml/2006/main" count="326" uniqueCount="127">
  <si>
    <t>Test Data</t>
  </si>
  <si>
    <t>No Of Subscribers</t>
  </si>
  <si>
    <t>No of Msg per Session</t>
  </si>
  <si>
    <t>Session Subs ratio (51)</t>
  </si>
  <si>
    <t xml:space="preserve">Established Session </t>
  </si>
  <si>
    <t>Number of Sessions</t>
  </si>
  <si>
    <t>max-simultaneous-calls</t>
  </si>
  <si>
    <t>call-rate</t>
  </si>
  <si>
    <t>number-calls</t>
  </si>
  <si>
    <t xml:space="preserve">Gy/Sy Msg per Sess. </t>
  </si>
  <si>
    <t>Sess. Subs. ratio (%)</t>
  </si>
  <si>
    <t>Gy/Sy Traffic (tps)</t>
  </si>
  <si>
    <t>Online Session</t>
  </si>
  <si>
    <t>DATA</t>
  </si>
  <si>
    <t>Test Duration (s)</t>
  </si>
  <si>
    <t>wait-ms *1000</t>
  </si>
  <si>
    <t>Msg. wait-time</t>
  </si>
  <si>
    <t>Session Duration</t>
  </si>
  <si>
    <t>rampup - time</t>
  </si>
  <si>
    <t>DATA -Bottleneck</t>
  </si>
  <si>
    <t>Avg. call duration</t>
  </si>
  <si>
    <t>Max. GSU</t>
  </si>
  <si>
    <t>Call duration</t>
  </si>
  <si>
    <t>GSU</t>
  </si>
  <si>
    <t xml:space="preserve">No of. Gy CCR-U </t>
  </si>
  <si>
    <t>VOICE</t>
  </si>
  <si>
    <t>Call rate</t>
  </si>
  <si>
    <t>Gy Traffic</t>
  </si>
  <si>
    <t>Normal</t>
  </si>
  <si>
    <t>Execution Time</t>
  </si>
  <si>
    <t>hours</t>
  </si>
  <si>
    <t>VOICE -Bottleneck</t>
  </si>
  <si>
    <t>SMS</t>
  </si>
  <si>
    <t>Sms rate</t>
  </si>
  <si>
    <t>CC Response Time (s)</t>
  </si>
  <si>
    <t>SMS-Bottleneck</t>
  </si>
  <si>
    <t>Rest IF rate</t>
  </si>
  <si>
    <t>Timer</t>
  </si>
  <si>
    <t>threads</t>
  </si>
  <si>
    <t>Threads</t>
  </si>
  <si>
    <t>timer</t>
  </si>
  <si>
    <t>Rest Traffic</t>
  </si>
  <si>
    <t>Operation Traffic</t>
  </si>
  <si>
    <t>REST-Bottleneck</t>
  </si>
  <si>
    <t>REST</t>
  </si>
  <si>
    <t>Rest-tps</t>
  </si>
  <si>
    <t>No Of Operations</t>
  </si>
  <si>
    <t>Oper-tps</t>
  </si>
  <si>
    <t>Ajustment</t>
  </si>
  <si>
    <t>call-rate-adj</t>
  </si>
  <si>
    <t>raump-time-adj</t>
  </si>
  <si>
    <t>execution-time(h)</t>
  </si>
  <si>
    <t xml:space="preserve">Traffic </t>
  </si>
  <si>
    <t>Peack</t>
  </si>
  <si>
    <t>Origin</t>
  </si>
  <si>
    <t>Description</t>
  </si>
  <si>
    <t>Diameter - Data</t>
  </si>
  <si>
    <t>Diameter - Voice</t>
  </si>
  <si>
    <t>Diameter - Sms</t>
  </si>
  <si>
    <t>Rest Provision</t>
  </si>
  <si>
    <t>5GSA</t>
  </si>
  <si>
    <t>Profile</t>
  </si>
  <si>
    <t xml:space="preserve">Applicable </t>
  </si>
  <si>
    <t>A</t>
  </si>
  <si>
    <t>B</t>
  </si>
  <si>
    <t>C</t>
  </si>
  <si>
    <t>D</t>
  </si>
  <si>
    <t>E</t>
  </si>
  <si>
    <t>Diameter - Data, 5GSA</t>
  </si>
  <si>
    <t>Rest Provisioning</t>
  </si>
  <si>
    <t>?</t>
  </si>
  <si>
    <t>Catalog TEST_vsdU_rlh_15minD0dI1dR_1RC_1D_iT_196</t>
  </si>
  <si>
    <t>ramup-time-adj</t>
  </si>
  <si>
    <t>Size</t>
  </si>
  <si>
    <t>Only for event recurring</t>
  </si>
  <si>
    <t>DATA -Smoke</t>
  </si>
  <si>
    <t>TPS</t>
  </si>
  <si>
    <t>NoCall</t>
  </si>
  <si>
    <t>SymCall</t>
  </si>
  <si>
    <t>wait( sec.)</t>
  </si>
  <si>
    <t>CallDur</t>
  </si>
  <si>
    <t>TestDuration</t>
  </si>
  <si>
    <t xml:space="preserve">wait 100 msec </t>
  </si>
  <si>
    <t>symCall</t>
  </si>
  <si>
    <t>max</t>
  </si>
  <si>
    <t>max 100</t>
  </si>
  <si>
    <t>rampup - time(s)</t>
  </si>
  <si>
    <t>RumpUp</t>
  </si>
  <si>
    <t>callRate</t>
  </si>
  <si>
    <t>TestExecution</t>
  </si>
  <si>
    <t xml:space="preserve">1000, 2000,2500,3000, </t>
  </si>
  <si>
    <t>DATA -Brake TPS</t>
  </si>
  <si>
    <t>Status</t>
  </si>
  <si>
    <t xml:space="preserve">RAR messages accured </t>
  </si>
  <si>
    <t>DATA -Brake SYM</t>
  </si>
  <si>
    <t>system chreshed</t>
  </si>
  <si>
    <t>call-diff</t>
  </si>
  <si>
    <t>DATA -ADJ SYM</t>
  </si>
  <si>
    <t>SMOKE</t>
  </si>
  <si>
    <t>wait-ms</t>
  </si>
  <si>
    <t>PEAK 1H</t>
  </si>
  <si>
    <t>PEACK 1H</t>
  </si>
  <si>
    <t>NORAML 1H</t>
  </si>
  <si>
    <t>PEAK 48H</t>
  </si>
  <si>
    <t>NORAML 48H</t>
  </si>
  <si>
    <t>smoke 10min</t>
  </si>
  <si>
    <t>sg_data_2x_6k</t>
  </si>
  <si>
    <t>sg_data_1x_14k</t>
  </si>
  <si>
    <t>sg_data_1x_13k</t>
  </si>
  <si>
    <t>sg_data_1x_12k</t>
  </si>
  <si>
    <t>sg_data_1x_10k</t>
  </si>
  <si>
    <t>sg_data_1x_9k</t>
  </si>
  <si>
    <t>sg_data_1x_11k</t>
  </si>
  <si>
    <t>sg_data_2x_5k</t>
  </si>
  <si>
    <t>sg_data_2x_7k</t>
  </si>
  <si>
    <t>sg_data_2x_4k</t>
  </si>
  <si>
    <t>sg_data_2x_3k</t>
  </si>
  <si>
    <t>sg_data_1x_8k</t>
  </si>
  <si>
    <t>sg_data_1x_7k</t>
  </si>
  <si>
    <t>sg_data_1x_6k</t>
  </si>
  <si>
    <t>sg_data_1x_5k</t>
  </si>
  <si>
    <t>sg_data_1x_4k</t>
  </si>
  <si>
    <t xml:space="preserve">N40 Msg per Sess. </t>
  </si>
  <si>
    <t>N28</t>
  </si>
  <si>
    <t>N40</t>
  </si>
  <si>
    <t>Traffic</t>
  </si>
  <si>
    <t>5g_3k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</si>
</sst>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"/>
    <numFmt numFmtId="166" formatCode="0.000%"/>
    <numFmt numFmtId="167" formatCode="0.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vertical="center" wrapText="1"/>
    </xf>
    <xf numFmtId="3" fontId="0" fillId="0" borderId="0" xfId="0" applyNumberFormat="1"/>
    <xf numFmtId="0" fontId="2" fillId="0" borderId="1" xfId="0" applyFont="1" applyBorder="1"/>
    <xf numFmtId="3" fontId="2" fillId="0" borderId="1" xfId="0" applyNumberFormat="1" applyFont="1" applyBorder="1"/>
    <xf numFmtId="1" fontId="0" fillId="0" borderId="0" xfId="0" applyNumberFormat="1"/>
    <xf numFmtId="3" fontId="3" fillId="0" borderId="0" xfId="0" applyNumberFormat="1" applyFont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0" fillId="0" borderId="3" xfId="0" applyBorder="1"/>
    <xf numFmtId="1" fontId="0" fillId="0" borderId="3" xfId="0" applyNumberFormat="1" applyBorder="1"/>
    <xf numFmtId="3" fontId="0" fillId="0" borderId="3" xfId="0" applyNumberFormat="1" applyBorder="1"/>
    <xf numFmtId="0" fontId="4" fillId="0" borderId="3" xfId="0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165" fontId="0" fillId="0" borderId="0" xfId="0" applyNumberFormat="1"/>
    <xf numFmtId="165" fontId="0" fillId="0" borderId="3" xfId="0" applyNumberFormat="1" applyBorder="1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3" fontId="0" fillId="0" borderId="0" xfId="0" applyNumberFormat="1" applyAlignment="1">
      <alignment horizontal="left"/>
    </xf>
    <xf numFmtId="0" fontId="8" fillId="0" borderId="1" xfId="0" applyFont="1" applyBorder="1"/>
    <xf numFmtId="10" fontId="8" fillId="0" borderId="1" xfId="0" applyNumberFormat="1" applyFont="1" applyBorder="1"/>
    <xf numFmtId="3" fontId="8" fillId="0" borderId="1" xfId="0" applyNumberFormat="1" applyFont="1" applyBorder="1"/>
    <xf numFmtId="0" fontId="9" fillId="0" borderId="0" xfId="0" applyFont="1"/>
    <xf numFmtId="10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0" fontId="9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164" fontId="9" fillId="0" borderId="0" xfId="0" applyNumberFormat="1" applyFont="1"/>
    <xf numFmtId="0" fontId="10" fillId="0" borderId="0" xfId="0" applyFont="1"/>
    <xf numFmtId="0" fontId="8" fillId="0" borderId="2" xfId="0" applyFont="1" applyBorder="1"/>
    <xf numFmtId="10" fontId="8" fillId="0" borderId="2" xfId="0" applyNumberFormat="1" applyFont="1" applyBorder="1"/>
    <xf numFmtId="3" fontId="8" fillId="0" borderId="2" xfId="0" applyNumberFormat="1" applyFont="1" applyBorder="1"/>
    <xf numFmtId="165" fontId="8" fillId="0" borderId="2" xfId="0" applyNumberFormat="1" applyFont="1" applyBorder="1"/>
    <xf numFmtId="164" fontId="8" fillId="0" borderId="2" xfId="0" applyNumberFormat="1" applyFont="1" applyBorder="1"/>
    <xf numFmtId="0" fontId="11" fillId="0" borderId="3" xfId="0" applyFont="1" applyBorder="1" applyAlignment="1">
      <alignment horizontal="right"/>
    </xf>
    <xf numFmtId="10" fontId="11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165" fontId="12" fillId="0" borderId="3" xfId="0" applyNumberFormat="1" applyFont="1" applyBorder="1" applyAlignment="1">
      <alignment horizontal="right"/>
    </xf>
    <xf numFmtId="164" fontId="11" fillId="0" borderId="3" xfId="0" applyNumberFormat="1" applyFont="1" applyBorder="1" applyAlignment="1">
      <alignment horizontal="right"/>
    </xf>
    <xf numFmtId="1" fontId="9" fillId="0" borderId="0" xfId="0" applyNumberFormat="1" applyFont="1"/>
    <xf numFmtId="0" fontId="9" fillId="0" borderId="3" xfId="0" applyFont="1" applyBorder="1"/>
    <xf numFmtId="1" fontId="9" fillId="0" borderId="3" xfId="0" applyNumberFormat="1" applyFont="1" applyBorder="1"/>
    <xf numFmtId="3" fontId="9" fillId="0" borderId="3" xfId="0" applyNumberFormat="1" applyFont="1" applyBorder="1"/>
    <xf numFmtId="164" fontId="9" fillId="0" borderId="3" xfId="0" applyNumberFormat="1" applyFont="1" applyBorder="1"/>
    <xf numFmtId="0" fontId="10" fillId="0" borderId="0" xfId="0" applyFont="1" applyAlignment="1">
      <alignment wrapText="1"/>
    </xf>
    <xf numFmtId="166" fontId="9" fillId="0" borderId="0" xfId="0" applyNumberFormat="1" applyFont="1" applyAlignment="1">
      <alignment wrapText="1"/>
    </xf>
    <xf numFmtId="10" fontId="9" fillId="0" borderId="0" xfId="0" applyNumberFormat="1" applyFont="1" applyAlignment="1">
      <alignment wrapText="1"/>
    </xf>
    <xf numFmtId="3" fontId="9" fillId="0" borderId="0" xfId="0" applyNumberFormat="1" applyFont="1" applyAlignment="1">
      <alignment wrapText="1"/>
    </xf>
    <xf numFmtId="165" fontId="9" fillId="0" borderId="0" xfId="0" applyNumberFormat="1" applyFont="1" applyAlignment="1">
      <alignment wrapText="1"/>
    </xf>
    <xf numFmtId="164" fontId="9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166" fontId="8" fillId="0" borderId="2" xfId="0" applyNumberFormat="1" applyFont="1" applyBorder="1" applyAlignment="1">
      <alignment wrapText="1"/>
    </xf>
    <xf numFmtId="10" fontId="8" fillId="0" borderId="2" xfId="0" applyNumberFormat="1" applyFont="1" applyBorder="1" applyAlignment="1">
      <alignment wrapText="1"/>
    </xf>
    <xf numFmtId="3" fontId="8" fillId="0" borderId="2" xfId="0" applyNumberFormat="1" applyFont="1" applyBorder="1" applyAlignment="1">
      <alignment wrapText="1"/>
    </xf>
    <xf numFmtId="165" fontId="8" fillId="0" borderId="2" xfId="0" applyNumberFormat="1" applyFont="1" applyBorder="1" applyAlignment="1">
      <alignment wrapText="1"/>
    </xf>
    <xf numFmtId="164" fontId="8" fillId="0" borderId="2" xfId="0" applyNumberFormat="1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1" fillId="0" borderId="3" xfId="0" applyFont="1" applyBorder="1" applyAlignment="1">
      <alignment horizontal="right" wrapText="1"/>
    </xf>
    <xf numFmtId="166" fontId="11" fillId="0" borderId="3" xfId="0" applyNumberFormat="1" applyFont="1" applyBorder="1" applyAlignment="1">
      <alignment horizontal="right" wrapText="1"/>
    </xf>
    <xf numFmtId="10" fontId="11" fillId="0" borderId="3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165" fontId="12" fillId="0" borderId="3" xfId="0" applyNumberFormat="1" applyFont="1" applyBorder="1" applyAlignment="1">
      <alignment horizontal="right" wrapText="1"/>
    </xf>
    <xf numFmtId="164" fontId="11" fillId="0" borderId="3" xfId="0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2" fontId="9" fillId="0" borderId="0" xfId="0" applyNumberFormat="1" applyFont="1"/>
    <xf numFmtId="0" fontId="9" fillId="0" borderId="6" xfId="0" applyFont="1" applyBorder="1"/>
    <xf numFmtId="0" fontId="9" fillId="0" borderId="5" xfId="0" applyFont="1" applyBorder="1"/>
    <xf numFmtId="2" fontId="9" fillId="0" borderId="3" xfId="0" applyNumberFormat="1" applyFont="1" applyBorder="1"/>
    <xf numFmtId="0" fontId="9" fillId="0" borderId="7" xfId="0" applyFont="1" applyBorder="1"/>
    <xf numFmtId="1" fontId="9" fillId="0" borderId="7" xfId="0" applyNumberFormat="1" applyFont="1" applyBorder="1"/>
    <xf numFmtId="3" fontId="9" fillId="0" borderId="7" xfId="0" applyNumberFormat="1" applyFont="1" applyBorder="1"/>
    <xf numFmtId="164" fontId="9" fillId="0" borderId="7" xfId="0" applyNumberFormat="1" applyFont="1" applyBorder="1"/>
    <xf numFmtId="166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0" borderId="6" xfId="0" applyBorder="1"/>
    <xf numFmtId="0" fontId="0" fillId="0" borderId="2" xfId="0" applyBorder="1"/>
    <xf numFmtId="166" fontId="0" fillId="0" borderId="2" xfId="0" applyNumberFormat="1" applyBorder="1"/>
    <xf numFmtId="3" fontId="0" fillId="0" borderId="2" xfId="0" applyNumberFormat="1" applyBorder="1"/>
    <xf numFmtId="164" fontId="0" fillId="0" borderId="2" xfId="0" applyNumberFormat="1" applyBorder="1"/>
    <xf numFmtId="2" fontId="0" fillId="0" borderId="2" xfId="0" applyNumberFormat="1" applyBorder="1"/>
    <xf numFmtId="0" fontId="0" fillId="0" borderId="4" xfId="0" applyBorder="1"/>
    <xf numFmtId="1" fontId="0" fillId="0" borderId="2" xfId="0" applyNumberFormat="1" applyBorder="1"/>
    <xf numFmtId="0" fontId="0" fillId="0" borderId="5" xfId="0" applyBorder="1"/>
    <xf numFmtId="166" fontId="2" fillId="0" borderId="1" xfId="0" applyNumberFormat="1" applyFont="1" applyBorder="1"/>
    <xf numFmtId="10" fontId="2" fillId="0" borderId="1" xfId="0" applyNumberFormat="1" applyFont="1" applyBorder="1"/>
    <xf numFmtId="165" fontId="2" fillId="0" borderId="1" xfId="0" applyNumberFormat="1" applyFont="1" applyBorder="1"/>
    <xf numFmtId="10" fontId="0" fillId="0" borderId="0" xfId="0" applyNumberFormat="1"/>
    <xf numFmtId="0" fontId="2" fillId="0" borderId="0" xfId="0" applyFont="1" applyAlignment="1">
      <alignment vertical="center" wrapText="1"/>
    </xf>
    <xf numFmtId="166" fontId="2" fillId="0" borderId="0" xfId="0" applyNumberFormat="1" applyFont="1" applyAlignment="1">
      <alignment vertical="center" wrapText="1"/>
    </xf>
    <xf numFmtId="10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6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" fillId="0" borderId="2" xfId="0" applyFont="1" applyBorder="1" applyAlignment="1">
      <alignment wrapText="1"/>
    </xf>
    <xf numFmtId="166" fontId="2" fillId="0" borderId="2" xfId="0" applyNumberFormat="1" applyFont="1" applyBorder="1" applyAlignment="1">
      <alignment wrapText="1"/>
    </xf>
    <xf numFmtId="10" fontId="2" fillId="0" borderId="2" xfId="0" applyNumberFormat="1" applyFont="1" applyBorder="1" applyAlignment="1">
      <alignment wrapText="1"/>
    </xf>
    <xf numFmtId="3" fontId="2" fillId="0" borderId="2" xfId="0" applyNumberFormat="1" applyFont="1" applyBorder="1" applyAlignment="1">
      <alignment wrapText="1"/>
    </xf>
    <xf numFmtId="165" fontId="2" fillId="0" borderId="2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166" fontId="4" fillId="0" borderId="3" xfId="0" applyNumberFormat="1" applyFont="1" applyBorder="1" applyAlignment="1">
      <alignment horizontal="right" wrapText="1"/>
    </xf>
    <xf numFmtId="10" fontId="4" fillId="0" borderId="3" xfId="0" applyNumberFormat="1" applyFont="1" applyBorder="1" applyAlignment="1">
      <alignment horizontal="right" wrapText="1"/>
    </xf>
    <xf numFmtId="3" fontId="4" fillId="0" borderId="3" xfId="0" applyNumberFormat="1" applyFont="1" applyBorder="1" applyAlignment="1">
      <alignment horizontal="right" wrapText="1"/>
    </xf>
    <xf numFmtId="165" fontId="5" fillId="0" borderId="3" xfId="0" applyNumberFormat="1" applyFont="1" applyBorder="1" applyAlignment="1">
      <alignment horizontal="right" wrapText="1"/>
    </xf>
    <xf numFmtId="164" fontId="4" fillId="0" borderId="3" xfId="0" applyNumberFormat="1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166" fontId="0" fillId="0" borderId="3" xfId="0" applyNumberFormat="1" applyBorder="1"/>
    <xf numFmtId="164" fontId="0" fillId="0" borderId="3" xfId="0" applyNumberFormat="1" applyBorder="1"/>
    <xf numFmtId="2" fontId="0" fillId="0" borderId="3" xfId="0" applyNumberFormat="1" applyBorder="1"/>
    <xf numFmtId="0" fontId="0" fillId="0" borderId="3" xfId="0" applyBorder="1" applyAlignment="1">
      <alignment wrapText="1"/>
    </xf>
    <xf numFmtId="0" fontId="2" fillId="0" borderId="0" xfId="0" applyFont="1" applyAlignment="1">
      <alignment wrapText="1"/>
    </xf>
    <xf numFmtId="0" fontId="6" fillId="0" borderId="6" xfId="0" applyFont="1" applyBorder="1" applyAlignment="1">
      <alignment wrapText="1"/>
    </xf>
    <xf numFmtId="165" fontId="0" fillId="0" borderId="2" xfId="0" applyNumberFormat="1" applyBorder="1"/>
    <xf numFmtId="4" fontId="0" fillId="0" borderId="0" xfId="0" applyNumberFormat="1"/>
    <xf numFmtId="3" fontId="7" fillId="0" borderId="0" xfId="0" applyNumberFormat="1" applyFont="1"/>
    <xf numFmtId="164" fontId="7" fillId="0" borderId="0" xfId="0" applyNumberFormat="1" applyFont="1"/>
    <xf numFmtId="0" fontId="4" fillId="0" borderId="0" xfId="0" applyFont="1"/>
    <xf numFmtId="166" fontId="4" fillId="0" borderId="0" xfId="0" applyNumberFormat="1" applyFont="1"/>
    <xf numFmtId="4" fontId="4" fillId="0" borderId="0" xfId="0" applyNumberFormat="1" applyFont="1"/>
    <xf numFmtId="3" fontId="4" fillId="0" borderId="0" xfId="0" applyNumberFormat="1" applyFont="1"/>
    <xf numFmtId="165" fontId="4" fillId="0" borderId="0" xfId="0" applyNumberFormat="1" applyFont="1"/>
    <xf numFmtId="2" fontId="4" fillId="0" borderId="0" xfId="0" applyNumberFormat="1" applyFont="1"/>
    <xf numFmtId="1" fontId="4" fillId="0" borderId="0" xfId="0" applyNumberFormat="1" applyFont="1"/>
    <xf numFmtId="166" fontId="7" fillId="0" borderId="0" xfId="0" applyNumberFormat="1" applyFont="1"/>
    <xf numFmtId="4" fontId="7" fillId="0" borderId="0" xfId="0" applyNumberFormat="1" applyFont="1"/>
    <xf numFmtId="0" fontId="2" fillId="0" borderId="4" xfId="0" applyFont="1" applyBorder="1" applyAlignment="1">
      <alignment wrapText="1"/>
    </xf>
    <xf numFmtId="165" fontId="7" fillId="0" borderId="3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5" fillId="0" borderId="6" xfId="0" applyFont="1" applyBorder="1"/>
    <xf numFmtId="0" fontId="5" fillId="0" borderId="0" xfId="0" applyFont="1"/>
    <xf numFmtId="0" fontId="5" fillId="0" borderId="5" xfId="0" applyFont="1" applyBorder="1"/>
    <xf numFmtId="0" fontId="5" fillId="0" borderId="3" xfId="0" applyFont="1" applyBorder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6264E-5D85-47AA-956E-107BB400A820}">
  <dimension ref="A1:K19"/>
  <sheetViews>
    <sheetView workbookViewId="0">
      <selection activeCell="F18" sqref="F18"/>
    </sheetView>
  </sheetViews>
  <sheetFormatPr defaultRowHeight="14.4" x14ac:dyDescent="0.3"/>
  <cols>
    <col min="1" max="1" width="4.88671875" customWidth="1"/>
    <col min="2" max="2" width="22" customWidth="1"/>
    <col min="3" max="3" width="17.88671875" customWidth="1"/>
    <col min="4" max="4" width="16.33203125" customWidth="1"/>
    <col min="5" max="5" width="13.88671875" style="21" customWidth="1"/>
    <col min="6" max="6" width="35.109375" customWidth="1"/>
    <col min="7" max="7" width="49.88671875" bestFit="1" customWidth="1"/>
  </cols>
  <sheetData>
    <row r="1" spans="1:11" x14ac:dyDescent="0.3">
      <c r="B1" s="18"/>
    </row>
    <row r="2" spans="1:11" s="23" customFormat="1" ht="15" thickBot="1" x14ac:dyDescent="0.35">
      <c r="A2" s="22"/>
      <c r="B2" s="19" t="s">
        <v>61</v>
      </c>
      <c r="C2" s="22" t="s">
        <v>73</v>
      </c>
      <c r="D2" s="22"/>
      <c r="E2" s="22" t="s">
        <v>62</v>
      </c>
      <c r="F2" s="22" t="s">
        <v>55</v>
      </c>
      <c r="G2" s="22"/>
      <c r="H2" s="22"/>
      <c r="I2" s="22"/>
      <c r="J2" s="22"/>
    </row>
    <row r="3" spans="1:11" x14ac:dyDescent="0.3">
      <c r="B3" s="18" t="s">
        <v>63</v>
      </c>
      <c r="C3" s="2">
        <v>1000000</v>
      </c>
      <c r="D3" s="2"/>
      <c r="E3" s="21" t="s">
        <v>57</v>
      </c>
    </row>
    <row r="4" spans="1:11" x14ac:dyDescent="0.3">
      <c r="B4" s="18" t="s">
        <v>64</v>
      </c>
      <c r="C4" s="2">
        <v>500000</v>
      </c>
      <c r="D4" s="2"/>
      <c r="E4" s="21" t="s">
        <v>58</v>
      </c>
    </row>
    <row r="5" spans="1:11" x14ac:dyDescent="0.3">
      <c r="B5" s="18" t="s">
        <v>65</v>
      </c>
      <c r="C5" s="2">
        <v>3500000</v>
      </c>
      <c r="D5" s="2"/>
      <c r="E5" s="21" t="s">
        <v>68</v>
      </c>
    </row>
    <row r="6" spans="1:11" x14ac:dyDescent="0.3">
      <c r="B6" s="18" t="s">
        <v>66</v>
      </c>
      <c r="C6" s="2">
        <v>10000</v>
      </c>
      <c r="D6" s="2"/>
      <c r="E6" s="21" t="s">
        <v>69</v>
      </c>
    </row>
    <row r="7" spans="1:11" x14ac:dyDescent="0.3">
      <c r="B7" s="18" t="s">
        <v>67</v>
      </c>
      <c r="C7" s="2">
        <v>8000</v>
      </c>
      <c r="D7" s="2"/>
      <c r="E7" s="21" t="s">
        <v>74</v>
      </c>
      <c r="F7" t="s">
        <v>71</v>
      </c>
    </row>
    <row r="8" spans="1:11" x14ac:dyDescent="0.3">
      <c r="B8" s="18"/>
      <c r="C8" s="2"/>
      <c r="D8" s="2"/>
    </row>
    <row r="9" spans="1:11" x14ac:dyDescent="0.3">
      <c r="B9" s="18"/>
      <c r="C9" s="2"/>
      <c r="D9" s="2"/>
      <c r="E9" s="26"/>
    </row>
    <row r="10" spans="1:11" x14ac:dyDescent="0.3">
      <c r="B10" s="18"/>
      <c r="C10" s="2"/>
      <c r="D10" s="2"/>
      <c r="E10" s="26"/>
    </row>
    <row r="11" spans="1:11" x14ac:dyDescent="0.3">
      <c r="B11" s="18"/>
    </row>
    <row r="12" spans="1:11" s="23" customFormat="1" ht="15" thickBot="1" x14ac:dyDescent="0.35">
      <c r="A12" s="22"/>
      <c r="B12" s="19" t="s">
        <v>52</v>
      </c>
      <c r="C12" s="22" t="s">
        <v>28</v>
      </c>
      <c r="D12" s="22" t="s">
        <v>53</v>
      </c>
      <c r="E12" s="22" t="s">
        <v>54</v>
      </c>
      <c r="F12" s="22" t="s">
        <v>55</v>
      </c>
      <c r="G12" s="22"/>
      <c r="H12" s="22"/>
      <c r="I12" s="22"/>
      <c r="J12" s="22"/>
      <c r="K12" s="22"/>
    </row>
    <row r="13" spans="1:11" x14ac:dyDescent="0.3">
      <c r="A13" s="1"/>
      <c r="B13" s="20" t="s">
        <v>56</v>
      </c>
      <c r="C13" s="17">
        <v>6300</v>
      </c>
      <c r="D13" s="17">
        <v>9000</v>
      </c>
      <c r="E13" s="20"/>
      <c r="F13" s="25"/>
      <c r="G13" s="1"/>
      <c r="H13" s="1"/>
      <c r="I13" s="1"/>
      <c r="J13" s="1"/>
    </row>
    <row r="14" spans="1:11" x14ac:dyDescent="0.3">
      <c r="A14" s="1"/>
      <c r="B14" s="20" t="s">
        <v>57</v>
      </c>
      <c r="C14" s="17">
        <v>370</v>
      </c>
      <c r="D14" s="17">
        <v>530</v>
      </c>
      <c r="E14" s="20"/>
      <c r="F14" s="25"/>
      <c r="G14" s="1"/>
      <c r="H14" s="1"/>
      <c r="I14" s="1"/>
      <c r="J14" s="1"/>
    </row>
    <row r="15" spans="1:11" x14ac:dyDescent="0.3">
      <c r="A15" s="1"/>
      <c r="B15" s="20" t="s">
        <v>58</v>
      </c>
      <c r="C15" s="17">
        <v>26</v>
      </c>
      <c r="D15" s="17">
        <v>37</v>
      </c>
      <c r="E15" s="20"/>
      <c r="F15" s="25"/>
      <c r="G15" s="1"/>
      <c r="H15" s="1"/>
      <c r="I15" s="1"/>
      <c r="J15" s="1"/>
    </row>
    <row r="16" spans="1:11" x14ac:dyDescent="0.3">
      <c r="B16" s="21" t="s">
        <v>59</v>
      </c>
      <c r="C16" s="1">
        <v>55</v>
      </c>
      <c r="D16" s="1">
        <v>79</v>
      </c>
      <c r="E16" s="21">
        <v>950</v>
      </c>
      <c r="F16" s="24"/>
    </row>
    <row r="17" spans="2:6" x14ac:dyDescent="0.3">
      <c r="B17" s="21" t="s">
        <v>60</v>
      </c>
      <c r="C17" s="24" t="s">
        <v>70</v>
      </c>
      <c r="D17" s="24" t="s">
        <v>70</v>
      </c>
      <c r="F17" s="24"/>
    </row>
    <row r="18" spans="2:6" x14ac:dyDescent="0.3">
      <c r="B18" s="18"/>
    </row>
    <row r="19" spans="2:6" x14ac:dyDescent="0.3">
      <c r="B19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2C191-06AF-4C11-B031-FF4B29FFCF2E}">
  <dimension ref="A1:Q187"/>
  <sheetViews>
    <sheetView zoomScale="80" zoomScaleNormal="80" workbookViewId="0">
      <selection activeCell="O125" sqref="O125"/>
    </sheetView>
  </sheetViews>
  <sheetFormatPr defaultRowHeight="14.4" x14ac:dyDescent="0.3"/>
  <cols>
    <col min="1" max="1" width="15.44140625" customWidth="1"/>
    <col min="2" max="2" width="20.33203125" customWidth="1"/>
    <col min="3" max="3" width="19.44140625" style="83" customWidth="1"/>
    <col min="4" max="4" width="17" style="98" bestFit="1" customWidth="1"/>
    <col min="5" max="5" width="15.6640625" style="2" bestFit="1" customWidth="1"/>
    <col min="6" max="6" width="16" style="15" bestFit="1" customWidth="1"/>
    <col min="7" max="7" width="22.44140625" style="2" bestFit="1" customWidth="1"/>
    <col min="8" max="8" width="14.5546875" bestFit="1" customWidth="1"/>
    <col min="9" max="9" width="18.5546875" style="2" bestFit="1" customWidth="1"/>
    <col min="10" max="10" width="18.88671875" style="2" bestFit="1" customWidth="1"/>
    <col min="11" max="11" width="14.6640625" bestFit="1" customWidth="1"/>
    <col min="12" max="12" width="11.6640625" bestFit="1" customWidth="1"/>
    <col min="13" max="13" width="15.109375" bestFit="1" customWidth="1"/>
    <col min="14" max="14" width="17.88671875" customWidth="1"/>
    <col min="15" max="15" width="21.44140625" customWidth="1"/>
  </cols>
  <sheetData>
    <row r="1" spans="1:14" s="3" customFormat="1" ht="15" thickBot="1" x14ac:dyDescent="0.35">
      <c r="A1" s="3" t="s">
        <v>0</v>
      </c>
      <c r="C1" s="95"/>
      <c r="D1" s="96"/>
      <c r="E1" s="4"/>
      <c r="F1" s="97"/>
      <c r="G1" s="4"/>
      <c r="I1" s="4"/>
      <c r="J1" s="4"/>
    </row>
    <row r="2" spans="1:14" x14ac:dyDescent="0.3">
      <c r="B2" t="s">
        <v>1</v>
      </c>
      <c r="C2" s="83">
        <v>5000000</v>
      </c>
    </row>
    <row r="3" spans="1:14" x14ac:dyDescent="0.3">
      <c r="B3" t="s">
        <v>2</v>
      </c>
      <c r="C3" s="83">
        <v>13</v>
      </c>
    </row>
    <row r="4" spans="1:14" x14ac:dyDescent="0.3">
      <c r="B4" t="s">
        <v>3</v>
      </c>
      <c r="C4" s="83">
        <v>0.51</v>
      </c>
    </row>
    <row r="7" spans="1:14" x14ac:dyDescent="0.3">
      <c r="A7" s="1"/>
      <c r="B7" s="99"/>
      <c r="C7" s="100"/>
      <c r="D7" s="101"/>
      <c r="E7" s="6"/>
    </row>
    <row r="10" spans="1:14" x14ac:dyDescent="0.3">
      <c r="H10" s="84"/>
    </row>
    <row r="11" spans="1:14" s="102" customFormat="1" x14ac:dyDescent="0.3">
      <c r="B11" s="103" t="s">
        <v>13</v>
      </c>
      <c r="C11" s="104"/>
      <c r="D11" s="105"/>
      <c r="E11" s="106"/>
      <c r="F11" s="107"/>
      <c r="G11" s="106"/>
      <c r="H11" s="108"/>
      <c r="I11" s="106"/>
      <c r="J11" s="106"/>
    </row>
    <row r="12" spans="1:14" s="109" customFormat="1" x14ac:dyDescent="0.3">
      <c r="B12" s="109" t="s">
        <v>9</v>
      </c>
      <c r="C12" s="110" t="s">
        <v>10</v>
      </c>
      <c r="D12" s="111" t="s">
        <v>11</v>
      </c>
      <c r="E12" s="112" t="s">
        <v>14</v>
      </c>
      <c r="F12" s="113" t="s">
        <v>17</v>
      </c>
      <c r="G12" s="112" t="s">
        <v>12</v>
      </c>
      <c r="H12" s="114" t="s">
        <v>16</v>
      </c>
      <c r="I12" s="112" t="s">
        <v>4</v>
      </c>
      <c r="J12" s="112" t="s">
        <v>5</v>
      </c>
      <c r="K12" s="109" t="s">
        <v>29</v>
      </c>
      <c r="L12" s="115" t="s">
        <v>48</v>
      </c>
    </row>
    <row r="13" spans="1:14" s="116" customFormat="1" x14ac:dyDescent="0.3">
      <c r="C13" s="117"/>
      <c r="D13" s="118"/>
      <c r="E13" s="119"/>
      <c r="F13" s="120" t="s">
        <v>18</v>
      </c>
      <c r="G13" s="119" t="s">
        <v>6</v>
      </c>
      <c r="H13" s="121" t="s">
        <v>15</v>
      </c>
      <c r="I13" s="119" t="s">
        <v>7</v>
      </c>
      <c r="J13" s="119" t="s">
        <v>8</v>
      </c>
      <c r="K13" s="116" t="s">
        <v>30</v>
      </c>
      <c r="L13" s="122" t="s">
        <v>49</v>
      </c>
      <c r="M13" s="116" t="s">
        <v>72</v>
      </c>
      <c r="N13" s="116" t="s">
        <v>51</v>
      </c>
    </row>
    <row r="14" spans="1:14" x14ac:dyDescent="0.3">
      <c r="B14">
        <v>13</v>
      </c>
      <c r="C14" s="83">
        <v>0.51</v>
      </c>
      <c r="D14" s="5">
        <v>5000</v>
      </c>
      <c r="E14" s="2">
        <v>1800</v>
      </c>
      <c r="F14" s="2">
        <f>B14*H14</f>
        <v>6630</v>
      </c>
      <c r="G14" s="2">
        <f>$C$2*C14</f>
        <v>2550000</v>
      </c>
      <c r="H14" s="84">
        <f>G14/D14</f>
        <v>510</v>
      </c>
      <c r="I14" s="2">
        <f>G14/(B14*H14)</f>
        <v>384.61538461538464</v>
      </c>
      <c r="J14" s="2">
        <f>(G14*(E14+F14))/(B14*H14)</f>
        <v>3242307.6923076925</v>
      </c>
      <c r="K14" s="85">
        <f>(2*F14+E14)/3600</f>
        <v>4.1833333333333336</v>
      </c>
      <c r="L14" s="86">
        <v>3000</v>
      </c>
      <c r="M14">
        <f>G14/L14</f>
        <v>850</v>
      </c>
      <c r="N14" s="85">
        <f>(2*M14+E14)/3600</f>
        <v>0.97222222222222221</v>
      </c>
    </row>
    <row r="15" spans="1:14" x14ac:dyDescent="0.3">
      <c r="B15">
        <v>13</v>
      </c>
      <c r="C15" s="83">
        <v>0.51</v>
      </c>
      <c r="D15" s="5">
        <v>6300</v>
      </c>
      <c r="E15" s="2">
        <v>3600</v>
      </c>
      <c r="F15" s="2">
        <f>B15*H15</f>
        <v>5261.9047619047615</v>
      </c>
      <c r="G15" s="2">
        <f t="shared" ref="G15:G22" si="0">$C$2*C15</f>
        <v>2550000</v>
      </c>
      <c r="H15" s="84">
        <f t="shared" ref="H15:H22" si="1">G15/D15</f>
        <v>404.76190476190476</v>
      </c>
      <c r="I15" s="2">
        <f t="shared" ref="I15:I22" si="2">G15/(B15*H15)</f>
        <v>484.61538461538464</v>
      </c>
      <c r="J15" s="2">
        <f>(G15*(E15+F15))/(B15*H15)</f>
        <v>4294615.384615385</v>
      </c>
      <c r="K15" s="85">
        <f t="shared" ref="K15:K22" si="3">(2*F15+E15)/3600</f>
        <v>3.9232804232804233</v>
      </c>
      <c r="L15" s="86">
        <v>3000</v>
      </c>
      <c r="M15">
        <f t="shared" ref="M15:M22" si="4">G15/L15</f>
        <v>850</v>
      </c>
      <c r="N15" s="85">
        <f t="shared" ref="N15:N22" si="5">(2*M15+E15)/3600</f>
        <v>1.4722222222222223</v>
      </c>
    </row>
    <row r="16" spans="1:14" x14ac:dyDescent="0.3">
      <c r="B16">
        <v>13</v>
      </c>
      <c r="C16" s="83">
        <v>0.51</v>
      </c>
      <c r="D16" s="5">
        <v>7000</v>
      </c>
      <c r="E16" s="2">
        <v>3600</v>
      </c>
      <c r="F16" s="2">
        <f t="shared" ref="F16:F22" si="6">B16*H16</f>
        <v>4735.7142857142853</v>
      </c>
      <c r="G16" s="2">
        <f t="shared" si="0"/>
        <v>2550000</v>
      </c>
      <c r="H16" s="84">
        <f t="shared" si="1"/>
        <v>364.28571428571428</v>
      </c>
      <c r="I16" s="2">
        <f t="shared" si="2"/>
        <v>538.46153846153845</v>
      </c>
      <c r="J16" s="2">
        <f t="shared" ref="J16:J22" si="7">(G16*(E16+F16))/(B16*H16)</f>
        <v>4488461.538461539</v>
      </c>
      <c r="K16" s="85">
        <f t="shared" si="3"/>
        <v>3.6309523809523809</v>
      </c>
      <c r="L16" s="86">
        <v>3000</v>
      </c>
      <c r="M16">
        <f t="shared" si="4"/>
        <v>850</v>
      </c>
      <c r="N16" s="85">
        <f t="shared" si="5"/>
        <v>1.4722222222222223</v>
      </c>
    </row>
    <row r="17" spans="2:15" x14ac:dyDescent="0.3">
      <c r="B17">
        <v>13</v>
      </c>
      <c r="C17" s="83">
        <v>0.51</v>
      </c>
      <c r="D17" s="5">
        <v>6300</v>
      </c>
      <c r="E17" s="2">
        <v>43200</v>
      </c>
      <c r="F17" s="2">
        <f t="shared" si="6"/>
        <v>5261.9047619047615</v>
      </c>
      <c r="G17" s="2">
        <f t="shared" si="0"/>
        <v>2550000</v>
      </c>
      <c r="H17" s="84">
        <f t="shared" si="1"/>
        <v>404.76190476190476</v>
      </c>
      <c r="I17" s="2">
        <f t="shared" si="2"/>
        <v>484.61538461538464</v>
      </c>
      <c r="J17" s="2">
        <f t="shared" si="7"/>
        <v>23485384.61538462</v>
      </c>
      <c r="K17" s="85">
        <f t="shared" si="3"/>
        <v>14.923280423280424</v>
      </c>
      <c r="L17" s="86">
        <v>3000</v>
      </c>
      <c r="M17">
        <f t="shared" si="4"/>
        <v>850</v>
      </c>
      <c r="N17" s="85">
        <f t="shared" si="5"/>
        <v>12.472222222222221</v>
      </c>
    </row>
    <row r="18" spans="2:15" x14ac:dyDescent="0.3">
      <c r="B18">
        <v>13</v>
      </c>
      <c r="C18" s="83">
        <v>0.51</v>
      </c>
      <c r="D18" s="5">
        <v>9000</v>
      </c>
      <c r="E18" s="2">
        <v>43200</v>
      </c>
      <c r="F18" s="2">
        <f t="shared" si="6"/>
        <v>3683.333333333333</v>
      </c>
      <c r="G18" s="2">
        <f t="shared" si="0"/>
        <v>2550000</v>
      </c>
      <c r="H18" s="84">
        <f t="shared" si="1"/>
        <v>283.33333333333331</v>
      </c>
      <c r="I18" s="2">
        <f t="shared" si="2"/>
        <v>692.30769230769238</v>
      </c>
      <c r="J18" s="2">
        <f t="shared" si="7"/>
        <v>32457692.307692312</v>
      </c>
      <c r="K18" s="85">
        <f t="shared" si="3"/>
        <v>14.046296296296296</v>
      </c>
      <c r="L18" s="86">
        <v>3000</v>
      </c>
      <c r="M18">
        <f t="shared" si="4"/>
        <v>850</v>
      </c>
      <c r="N18" s="85">
        <f t="shared" si="5"/>
        <v>12.472222222222221</v>
      </c>
    </row>
    <row r="19" spans="2:15" x14ac:dyDescent="0.3">
      <c r="B19">
        <v>13</v>
      </c>
      <c r="C19" s="83">
        <v>0.51</v>
      </c>
      <c r="D19" s="5">
        <v>6300</v>
      </c>
      <c r="E19" s="2">
        <v>86400</v>
      </c>
      <c r="F19" s="2">
        <f t="shared" si="6"/>
        <v>5261.9047619047615</v>
      </c>
      <c r="G19" s="2">
        <f t="shared" si="0"/>
        <v>2550000</v>
      </c>
      <c r="H19" s="84">
        <f t="shared" si="1"/>
        <v>404.76190476190476</v>
      </c>
      <c r="I19" s="2">
        <f t="shared" si="2"/>
        <v>484.61538461538464</v>
      </c>
      <c r="J19" s="2">
        <f t="shared" si="7"/>
        <v>44420769.230769232</v>
      </c>
      <c r="K19" s="85">
        <f t="shared" si="3"/>
        <v>26.923280423280424</v>
      </c>
      <c r="L19" s="86">
        <v>3000</v>
      </c>
      <c r="M19">
        <f t="shared" si="4"/>
        <v>850</v>
      </c>
      <c r="N19" s="85">
        <f t="shared" si="5"/>
        <v>24.472222222222221</v>
      </c>
    </row>
    <row r="20" spans="2:15" x14ac:dyDescent="0.3">
      <c r="B20">
        <v>13</v>
      </c>
      <c r="C20" s="83">
        <v>0.51</v>
      </c>
      <c r="D20" s="5">
        <v>9000</v>
      </c>
      <c r="E20" s="2">
        <v>86400</v>
      </c>
      <c r="F20" s="2">
        <f t="shared" si="6"/>
        <v>3683.333333333333</v>
      </c>
      <c r="G20" s="2">
        <f t="shared" si="0"/>
        <v>2550000</v>
      </c>
      <c r="H20" s="84">
        <f t="shared" si="1"/>
        <v>283.33333333333331</v>
      </c>
      <c r="I20" s="2">
        <f t="shared" si="2"/>
        <v>692.30769230769238</v>
      </c>
      <c r="J20" s="2">
        <f t="shared" si="7"/>
        <v>62365384.615384623</v>
      </c>
      <c r="K20" s="85">
        <f t="shared" si="3"/>
        <v>26.046296296296298</v>
      </c>
      <c r="L20" s="86">
        <v>3000</v>
      </c>
      <c r="M20">
        <f t="shared" si="4"/>
        <v>850</v>
      </c>
      <c r="N20" s="85">
        <f t="shared" si="5"/>
        <v>24.472222222222221</v>
      </c>
    </row>
    <row r="21" spans="2:15" x14ac:dyDescent="0.3">
      <c r="B21">
        <v>13</v>
      </c>
      <c r="C21" s="83">
        <v>0.51</v>
      </c>
      <c r="D21" s="5">
        <v>6300</v>
      </c>
      <c r="E21" s="2">
        <v>172080</v>
      </c>
      <c r="F21" s="2">
        <f t="shared" si="6"/>
        <v>5261.9047619047615</v>
      </c>
      <c r="G21" s="2">
        <f t="shared" si="0"/>
        <v>2550000</v>
      </c>
      <c r="H21" s="84">
        <f t="shared" si="1"/>
        <v>404.76190476190476</v>
      </c>
      <c r="I21" s="2">
        <f t="shared" si="2"/>
        <v>484.61538461538464</v>
      </c>
      <c r="J21" s="2">
        <f t="shared" si="7"/>
        <v>85942615.384615391</v>
      </c>
      <c r="K21" s="85">
        <f t="shared" si="3"/>
        <v>50.723280423280421</v>
      </c>
      <c r="L21" s="86">
        <v>3000</v>
      </c>
      <c r="M21">
        <f t="shared" si="4"/>
        <v>850</v>
      </c>
      <c r="N21" s="85">
        <f t="shared" si="5"/>
        <v>48.272222222222226</v>
      </c>
    </row>
    <row r="22" spans="2:15" s="10" customFormat="1" x14ac:dyDescent="0.3">
      <c r="B22" s="10">
        <v>13</v>
      </c>
      <c r="C22" s="123">
        <v>0.51</v>
      </c>
      <c r="D22" s="11">
        <v>9000</v>
      </c>
      <c r="E22" s="12">
        <v>172080</v>
      </c>
      <c r="F22" s="12">
        <f t="shared" si="6"/>
        <v>3683.333333333333</v>
      </c>
      <c r="G22" s="12">
        <f t="shared" si="0"/>
        <v>2550000</v>
      </c>
      <c r="H22" s="124">
        <f t="shared" si="1"/>
        <v>283.33333333333331</v>
      </c>
      <c r="I22" s="12">
        <f t="shared" si="2"/>
        <v>692.30769230769238</v>
      </c>
      <c r="J22" s="12">
        <f t="shared" si="7"/>
        <v>121682307.6923077</v>
      </c>
      <c r="K22" s="85">
        <f t="shared" si="3"/>
        <v>49.846296296296295</v>
      </c>
      <c r="L22" s="94">
        <v>3000</v>
      </c>
      <c r="M22">
        <f t="shared" si="4"/>
        <v>850</v>
      </c>
      <c r="N22" s="85">
        <f t="shared" si="5"/>
        <v>48.272222222222226</v>
      </c>
      <c r="O22"/>
    </row>
    <row r="23" spans="2:15" x14ac:dyDescent="0.3">
      <c r="D23" s="5"/>
      <c r="H23" s="84"/>
      <c r="K23" s="91"/>
      <c r="M23" s="87"/>
      <c r="N23" s="91"/>
      <c r="O23" s="87"/>
    </row>
    <row r="24" spans="2:15" x14ac:dyDescent="0.3">
      <c r="D24" s="5"/>
      <c r="H24" s="84"/>
      <c r="K24" s="85"/>
      <c r="N24" s="85"/>
    </row>
    <row r="25" spans="2:15" s="102" customFormat="1" x14ac:dyDescent="0.3">
      <c r="B25" s="103" t="s">
        <v>19</v>
      </c>
      <c r="C25" s="104"/>
      <c r="D25" s="105"/>
      <c r="E25" s="106"/>
      <c r="F25" s="107"/>
      <c r="G25" s="106"/>
      <c r="H25" s="108"/>
      <c r="I25" s="106"/>
      <c r="J25" s="106"/>
      <c r="K25" s="125"/>
      <c r="L25" s="10"/>
      <c r="M25" s="10"/>
      <c r="N25" s="125"/>
      <c r="O25" s="126"/>
    </row>
    <row r="26" spans="2:15" s="109" customFormat="1" x14ac:dyDescent="0.3">
      <c r="B26" s="109" t="s">
        <v>9</v>
      </c>
      <c r="C26" s="110" t="s">
        <v>10</v>
      </c>
      <c r="D26" s="111" t="s">
        <v>11</v>
      </c>
      <c r="E26" s="112" t="s">
        <v>14</v>
      </c>
      <c r="F26" s="113" t="s">
        <v>17</v>
      </c>
      <c r="G26" s="112" t="s">
        <v>12</v>
      </c>
      <c r="H26" s="114" t="s">
        <v>16</v>
      </c>
      <c r="I26" s="112" t="s">
        <v>4</v>
      </c>
      <c r="J26" s="112" t="s">
        <v>5</v>
      </c>
      <c r="K26" s="127" t="s">
        <v>29</v>
      </c>
      <c r="L26" s="128" t="s">
        <v>48</v>
      </c>
      <c r="M26" s="127"/>
      <c r="N26" s="127"/>
      <c r="O26" s="127"/>
    </row>
    <row r="27" spans="2:15" s="116" customFormat="1" x14ac:dyDescent="0.3">
      <c r="C27" s="117"/>
      <c r="D27" s="118"/>
      <c r="E27" s="119"/>
      <c r="F27" s="120" t="s">
        <v>18</v>
      </c>
      <c r="G27" s="119" t="s">
        <v>6</v>
      </c>
      <c r="H27" s="121" t="s">
        <v>15</v>
      </c>
      <c r="I27" s="119" t="s">
        <v>7</v>
      </c>
      <c r="J27" s="119" t="s">
        <v>8</v>
      </c>
      <c r="K27" s="116" t="s">
        <v>30</v>
      </c>
      <c r="L27" s="122" t="s">
        <v>49</v>
      </c>
      <c r="M27" s="116" t="s">
        <v>50</v>
      </c>
      <c r="N27" s="116" t="s">
        <v>51</v>
      </c>
    </row>
    <row r="28" spans="2:15" s="87" customFormat="1" x14ac:dyDescent="0.3">
      <c r="B28" s="87">
        <v>13</v>
      </c>
      <c r="C28" s="88">
        <v>0.51</v>
      </c>
      <c r="D28" s="89">
        <v>9000</v>
      </c>
      <c r="E28" s="89">
        <v>1800</v>
      </c>
      <c r="F28" s="129">
        <f>B28*H28</f>
        <v>3683.333333333333</v>
      </c>
      <c r="G28" s="89">
        <f t="shared" ref="G28:G35" si="8">$C$2*C28</f>
        <v>2550000</v>
      </c>
      <c r="H28" s="90">
        <f t="shared" ref="H28:H35" si="9">G28/D28</f>
        <v>283.33333333333331</v>
      </c>
      <c r="I28" s="89">
        <f t="shared" ref="I28:I35" si="10">G28/(B28*H28)</f>
        <v>692.30769230769238</v>
      </c>
      <c r="J28" s="89">
        <f>(G28*(E28+F28))/(B28*H28)</f>
        <v>3796153.8461538465</v>
      </c>
      <c r="K28" s="91">
        <f>(2*F28+E28)/3600</f>
        <v>2.5462962962962963</v>
      </c>
      <c r="L28" s="92">
        <v>3000</v>
      </c>
      <c r="M28" s="93">
        <f>G28/L28</f>
        <v>850</v>
      </c>
      <c r="N28" s="91">
        <f>(2*M28+E28)/3600</f>
        <v>0.97222222222222221</v>
      </c>
    </row>
    <row r="29" spans="2:15" x14ac:dyDescent="0.3">
      <c r="B29">
        <v>13</v>
      </c>
      <c r="C29" s="83">
        <v>0.51</v>
      </c>
      <c r="D29" s="2">
        <f>1.05*D28</f>
        <v>9450</v>
      </c>
      <c r="E29" s="2">
        <v>1800</v>
      </c>
      <c r="F29" s="15">
        <f>B29*H29</f>
        <v>3507.9365079365075</v>
      </c>
      <c r="G29" s="2">
        <f t="shared" si="8"/>
        <v>2550000</v>
      </c>
      <c r="H29" s="84">
        <f t="shared" si="9"/>
        <v>269.84126984126982</v>
      </c>
      <c r="I29" s="2">
        <f t="shared" si="10"/>
        <v>726.92307692307702</v>
      </c>
      <c r="J29" s="2">
        <f t="shared" ref="J29:J35" si="11">(G29*(E29+F29))/(B29*H29)</f>
        <v>3858461.538461538</v>
      </c>
      <c r="K29" s="85">
        <f t="shared" ref="K29:K43" si="12">(2*F29+E29)/3600</f>
        <v>2.4488536155202816</v>
      </c>
      <c r="L29" s="86">
        <v>3000</v>
      </c>
      <c r="M29" s="5">
        <f t="shared" ref="M29:M43" si="13">G29/L29</f>
        <v>850</v>
      </c>
      <c r="N29" s="85">
        <f t="shared" ref="N29:N43" si="14">(2*M29+E29)/3600</f>
        <v>0.97222222222222221</v>
      </c>
    </row>
    <row r="30" spans="2:15" x14ac:dyDescent="0.3">
      <c r="B30">
        <v>13</v>
      </c>
      <c r="C30" s="83">
        <v>0.51</v>
      </c>
      <c r="D30" s="2">
        <f t="shared" ref="D30:D50" si="15">1.05*D29</f>
        <v>9922.5</v>
      </c>
      <c r="E30" s="2">
        <v>1800</v>
      </c>
      <c r="F30" s="15">
        <f t="shared" ref="F30:F35" si="16">B30*H30</f>
        <v>3340.8919123204837</v>
      </c>
      <c r="G30" s="2">
        <f t="shared" si="8"/>
        <v>2550000</v>
      </c>
      <c r="H30" s="84">
        <f t="shared" si="9"/>
        <v>256.99168556311412</v>
      </c>
      <c r="I30" s="2">
        <f t="shared" si="10"/>
        <v>763.26923076923083</v>
      </c>
      <c r="J30" s="2">
        <f t="shared" si="11"/>
        <v>3923884.615384615</v>
      </c>
      <c r="K30" s="85">
        <f t="shared" si="12"/>
        <v>2.3560510624002684</v>
      </c>
      <c r="L30" s="86">
        <v>3000</v>
      </c>
      <c r="M30" s="5">
        <f t="shared" si="13"/>
        <v>850</v>
      </c>
      <c r="N30" s="85">
        <f t="shared" si="14"/>
        <v>0.97222222222222221</v>
      </c>
    </row>
    <row r="31" spans="2:15" x14ac:dyDescent="0.3">
      <c r="B31">
        <v>13</v>
      </c>
      <c r="C31" s="83">
        <v>0.51</v>
      </c>
      <c r="D31" s="2">
        <f t="shared" si="15"/>
        <v>10418.625</v>
      </c>
      <c r="E31" s="2">
        <v>1800</v>
      </c>
      <c r="F31" s="15">
        <f t="shared" si="16"/>
        <v>3181.8018212576035</v>
      </c>
      <c r="G31" s="2">
        <f t="shared" si="8"/>
        <v>2550000</v>
      </c>
      <c r="H31" s="84">
        <f t="shared" si="9"/>
        <v>244.75398625058489</v>
      </c>
      <c r="I31" s="2">
        <f t="shared" si="10"/>
        <v>801.43269230769238</v>
      </c>
      <c r="J31" s="2">
        <f t="shared" si="11"/>
        <v>3992578.846153846</v>
      </c>
      <c r="K31" s="85">
        <f t="shared" si="12"/>
        <v>2.2676676784764465</v>
      </c>
      <c r="L31" s="86">
        <v>3000</v>
      </c>
      <c r="M31" s="5">
        <f t="shared" si="13"/>
        <v>850</v>
      </c>
      <c r="N31" s="85">
        <f t="shared" si="14"/>
        <v>0.97222222222222221</v>
      </c>
    </row>
    <row r="32" spans="2:15" x14ac:dyDescent="0.3">
      <c r="B32">
        <v>13</v>
      </c>
      <c r="C32" s="83">
        <v>0.51</v>
      </c>
      <c r="D32" s="2">
        <f t="shared" si="15"/>
        <v>10939.55625</v>
      </c>
      <c r="E32" s="2">
        <v>1800</v>
      </c>
      <c r="F32" s="15">
        <f t="shared" si="16"/>
        <v>3030.2874488167654</v>
      </c>
      <c r="G32" s="2">
        <f t="shared" si="8"/>
        <v>2550000</v>
      </c>
      <c r="H32" s="84">
        <f t="shared" si="9"/>
        <v>233.09903452436657</v>
      </c>
      <c r="I32" s="2">
        <f t="shared" si="10"/>
        <v>841.50432692307686</v>
      </c>
      <c r="J32" s="2">
        <f t="shared" si="11"/>
        <v>4064707.7884615385</v>
      </c>
      <c r="K32" s="85">
        <f t="shared" si="12"/>
        <v>2.1834930271204254</v>
      </c>
      <c r="L32" s="86">
        <v>3000</v>
      </c>
      <c r="M32" s="5">
        <f t="shared" si="13"/>
        <v>850</v>
      </c>
      <c r="N32" s="85">
        <f t="shared" si="14"/>
        <v>0.97222222222222221</v>
      </c>
    </row>
    <row r="33" spans="2:14" x14ac:dyDescent="0.3">
      <c r="B33">
        <v>13</v>
      </c>
      <c r="C33" s="83">
        <v>0.51</v>
      </c>
      <c r="D33" s="2">
        <f t="shared" si="15"/>
        <v>11486.534062500001</v>
      </c>
      <c r="E33" s="2">
        <v>1800</v>
      </c>
      <c r="F33" s="15">
        <f t="shared" si="16"/>
        <v>2885.9880464921571</v>
      </c>
      <c r="G33" s="2">
        <f t="shared" si="8"/>
        <v>2550000</v>
      </c>
      <c r="H33" s="84">
        <f t="shared" si="9"/>
        <v>221.99908049939671</v>
      </c>
      <c r="I33" s="2">
        <f t="shared" si="10"/>
        <v>883.57954326923084</v>
      </c>
      <c r="J33" s="2">
        <f t="shared" si="11"/>
        <v>4140443.1778846155</v>
      </c>
      <c r="K33" s="85">
        <f t="shared" si="12"/>
        <v>2.1033266924956426</v>
      </c>
      <c r="L33" s="86">
        <v>3000</v>
      </c>
      <c r="M33" s="5">
        <f t="shared" si="13"/>
        <v>850</v>
      </c>
      <c r="N33" s="85">
        <f t="shared" si="14"/>
        <v>0.97222222222222221</v>
      </c>
    </row>
    <row r="34" spans="2:14" x14ac:dyDescent="0.3">
      <c r="B34">
        <v>13</v>
      </c>
      <c r="C34" s="83">
        <v>0.51</v>
      </c>
      <c r="D34" s="2">
        <f t="shared" si="15"/>
        <v>12060.860765625001</v>
      </c>
      <c r="E34" s="2">
        <v>1800</v>
      </c>
      <c r="F34" s="15">
        <f t="shared" si="16"/>
        <v>2748.5600442782452</v>
      </c>
      <c r="G34" s="2">
        <f t="shared" si="8"/>
        <v>2550000</v>
      </c>
      <c r="H34" s="84">
        <f t="shared" si="9"/>
        <v>211.42769571371116</v>
      </c>
      <c r="I34" s="2">
        <f t="shared" si="10"/>
        <v>927.75852043269231</v>
      </c>
      <c r="J34" s="2">
        <f t="shared" si="11"/>
        <v>4219965.3367788456</v>
      </c>
      <c r="K34" s="85">
        <f t="shared" si="12"/>
        <v>2.0269778023768028</v>
      </c>
      <c r="L34" s="86">
        <v>3000</v>
      </c>
      <c r="M34" s="5">
        <f t="shared" si="13"/>
        <v>850</v>
      </c>
      <c r="N34" s="85">
        <f t="shared" si="14"/>
        <v>0.97222222222222221</v>
      </c>
    </row>
    <row r="35" spans="2:14" x14ac:dyDescent="0.3">
      <c r="B35">
        <v>13</v>
      </c>
      <c r="C35" s="83">
        <v>0.51</v>
      </c>
      <c r="D35" s="2">
        <f t="shared" si="15"/>
        <v>12663.903803906251</v>
      </c>
      <c r="E35" s="2">
        <v>1800</v>
      </c>
      <c r="F35" s="15">
        <f t="shared" si="16"/>
        <v>2617.6762326459475</v>
      </c>
      <c r="G35" s="2">
        <f t="shared" si="8"/>
        <v>2550000</v>
      </c>
      <c r="H35" s="84">
        <f t="shared" si="9"/>
        <v>201.35971020353443</v>
      </c>
      <c r="I35" s="2">
        <f t="shared" si="10"/>
        <v>974.14644645432702</v>
      </c>
      <c r="J35" s="2">
        <f t="shared" si="11"/>
        <v>4303463.6036177883</v>
      </c>
      <c r="K35" s="85">
        <f t="shared" si="12"/>
        <v>1.9542645736921931</v>
      </c>
      <c r="L35" s="86">
        <v>3000</v>
      </c>
      <c r="M35" s="5">
        <f t="shared" si="13"/>
        <v>850</v>
      </c>
      <c r="N35" s="85">
        <f t="shared" si="14"/>
        <v>0.97222222222222221</v>
      </c>
    </row>
    <row r="36" spans="2:14" x14ac:dyDescent="0.3">
      <c r="B36">
        <v>13</v>
      </c>
      <c r="C36" s="83">
        <v>0.51</v>
      </c>
      <c r="D36" s="2">
        <f t="shared" si="15"/>
        <v>13297.098994101563</v>
      </c>
      <c r="E36" s="2">
        <v>1800</v>
      </c>
      <c r="F36" s="15">
        <f>B36*H36</f>
        <v>2493.0249834723313</v>
      </c>
      <c r="G36" s="2">
        <f t="shared" ref="G36:G43" si="17">$C$2*C36</f>
        <v>2550000</v>
      </c>
      <c r="H36" s="84">
        <f t="shared" ref="H36:H43" si="18">G36/D36</f>
        <v>191.77115257479471</v>
      </c>
      <c r="I36" s="2">
        <f t="shared" ref="I36:I43" si="19">G36/(B36*H36)</f>
        <v>1022.8537687770432</v>
      </c>
      <c r="J36" s="2">
        <f>(G36*(E36+F36))/(B36*H36)</f>
        <v>4391136.7837986778</v>
      </c>
      <c r="K36" s="85">
        <f t="shared" si="12"/>
        <v>1.8850138797068507</v>
      </c>
      <c r="L36" s="86">
        <v>3000</v>
      </c>
      <c r="M36" s="5">
        <f t="shared" si="13"/>
        <v>850</v>
      </c>
      <c r="N36" s="85">
        <f t="shared" si="14"/>
        <v>0.97222222222222221</v>
      </c>
    </row>
    <row r="37" spans="2:14" x14ac:dyDescent="0.3">
      <c r="B37">
        <v>13</v>
      </c>
      <c r="C37" s="83">
        <v>0.51</v>
      </c>
      <c r="D37" s="2">
        <f t="shared" si="15"/>
        <v>13961.953943806642</v>
      </c>
      <c r="E37" s="2">
        <v>1800</v>
      </c>
      <c r="F37" s="15">
        <f t="shared" ref="F37:F43" si="20">B37*H37</f>
        <v>2374.3095080688868</v>
      </c>
      <c r="G37" s="2">
        <f t="shared" si="17"/>
        <v>2550000</v>
      </c>
      <c r="H37" s="84">
        <f t="shared" si="18"/>
        <v>182.63919292837591</v>
      </c>
      <c r="I37" s="2">
        <f t="shared" si="19"/>
        <v>1073.9964572158956</v>
      </c>
      <c r="J37" s="2">
        <f t="shared" ref="J37:J43" si="21">(G37*(E37+F37))/(B37*H37)</f>
        <v>4483193.6229886124</v>
      </c>
      <c r="K37" s="85">
        <f t="shared" si="12"/>
        <v>1.8190608378160482</v>
      </c>
      <c r="L37" s="86">
        <v>3000</v>
      </c>
      <c r="M37" s="5">
        <f t="shared" si="13"/>
        <v>850</v>
      </c>
      <c r="N37" s="85">
        <f t="shared" si="14"/>
        <v>0.97222222222222221</v>
      </c>
    </row>
    <row r="38" spans="2:14" x14ac:dyDescent="0.3">
      <c r="B38">
        <v>13</v>
      </c>
      <c r="C38" s="83">
        <v>0.51</v>
      </c>
      <c r="D38" s="2">
        <f t="shared" si="15"/>
        <v>14660.051640996975</v>
      </c>
      <c r="E38" s="2">
        <v>1800</v>
      </c>
      <c r="F38" s="15">
        <f t="shared" si="20"/>
        <v>2261.2471505417966</v>
      </c>
      <c r="G38" s="2">
        <f t="shared" si="17"/>
        <v>2550000</v>
      </c>
      <c r="H38" s="84">
        <f t="shared" si="18"/>
        <v>173.94208850321513</v>
      </c>
      <c r="I38" s="2">
        <f t="shared" si="19"/>
        <v>1127.6962800766905</v>
      </c>
      <c r="J38" s="2">
        <f t="shared" si="21"/>
        <v>4579853.304138043</v>
      </c>
      <c r="K38" s="85">
        <f t="shared" si="12"/>
        <v>1.7562484169676649</v>
      </c>
      <c r="L38" s="86">
        <v>3000</v>
      </c>
      <c r="M38" s="5">
        <f t="shared" si="13"/>
        <v>850</v>
      </c>
      <c r="N38" s="85">
        <f t="shared" si="14"/>
        <v>0.97222222222222221</v>
      </c>
    </row>
    <row r="39" spans="2:14" x14ac:dyDescent="0.3">
      <c r="B39">
        <v>13</v>
      </c>
      <c r="C39" s="83">
        <v>0.51</v>
      </c>
      <c r="D39" s="2">
        <f t="shared" si="15"/>
        <v>15393.054223046824</v>
      </c>
      <c r="E39" s="2">
        <v>1800</v>
      </c>
      <c r="F39" s="15">
        <f t="shared" si="20"/>
        <v>2153.5687148017109</v>
      </c>
      <c r="G39" s="2">
        <f t="shared" si="17"/>
        <v>2550000</v>
      </c>
      <c r="H39" s="84">
        <f t="shared" si="18"/>
        <v>165.65913190782393</v>
      </c>
      <c r="I39" s="2">
        <f t="shared" si="19"/>
        <v>1184.081094080525</v>
      </c>
      <c r="J39" s="2">
        <f t="shared" si="21"/>
        <v>4681345.9693449456</v>
      </c>
      <c r="K39" s="85">
        <f t="shared" si="12"/>
        <v>1.6964270637787282</v>
      </c>
      <c r="L39" s="86">
        <v>3000</v>
      </c>
      <c r="M39" s="5">
        <f t="shared" si="13"/>
        <v>850</v>
      </c>
      <c r="N39" s="85">
        <f t="shared" si="14"/>
        <v>0.97222222222222221</v>
      </c>
    </row>
    <row r="40" spans="2:14" x14ac:dyDescent="0.3">
      <c r="B40">
        <v>13</v>
      </c>
      <c r="C40" s="83">
        <v>0.51</v>
      </c>
      <c r="D40" s="2">
        <f t="shared" si="15"/>
        <v>16162.706934199165</v>
      </c>
      <c r="E40" s="2">
        <v>1800</v>
      </c>
      <c r="F40" s="15">
        <f t="shared" si="20"/>
        <v>2051.0178236206775</v>
      </c>
      <c r="G40" s="2">
        <f t="shared" si="17"/>
        <v>2550000</v>
      </c>
      <c r="H40" s="84">
        <f t="shared" si="18"/>
        <v>157.77060181697519</v>
      </c>
      <c r="I40" s="2">
        <f t="shared" si="19"/>
        <v>1243.285148784551</v>
      </c>
      <c r="J40" s="2">
        <f t="shared" si="21"/>
        <v>4787913.2678121915</v>
      </c>
      <c r="K40" s="85">
        <f t="shared" si="12"/>
        <v>1.6394543464559319</v>
      </c>
      <c r="L40" s="86">
        <v>3000</v>
      </c>
      <c r="M40" s="5">
        <f t="shared" si="13"/>
        <v>850</v>
      </c>
      <c r="N40" s="85">
        <f t="shared" si="14"/>
        <v>0.97222222222222221</v>
      </c>
    </row>
    <row r="41" spans="2:14" x14ac:dyDescent="0.3">
      <c r="B41">
        <v>13</v>
      </c>
      <c r="C41" s="83">
        <v>0.51</v>
      </c>
      <c r="D41" s="2">
        <f t="shared" si="15"/>
        <v>16970.842280909124</v>
      </c>
      <c r="E41" s="2">
        <v>1800</v>
      </c>
      <c r="F41" s="15">
        <f t="shared" si="20"/>
        <v>1953.3503082101688</v>
      </c>
      <c r="G41" s="2">
        <f t="shared" si="17"/>
        <v>2550000</v>
      </c>
      <c r="H41" s="84">
        <f t="shared" si="18"/>
        <v>150.25771601616682</v>
      </c>
      <c r="I41" s="2">
        <f t="shared" si="19"/>
        <v>1305.4494062237786</v>
      </c>
      <c r="J41" s="2">
        <f t="shared" si="21"/>
        <v>4899808.9312028019</v>
      </c>
      <c r="K41" s="85">
        <f t="shared" si="12"/>
        <v>1.585194615672316</v>
      </c>
      <c r="L41" s="86">
        <v>3000</v>
      </c>
      <c r="M41" s="5">
        <f t="shared" si="13"/>
        <v>850</v>
      </c>
      <c r="N41" s="85">
        <f t="shared" si="14"/>
        <v>0.97222222222222221</v>
      </c>
    </row>
    <row r="42" spans="2:14" x14ac:dyDescent="0.3">
      <c r="B42">
        <v>13</v>
      </c>
      <c r="C42" s="83">
        <v>0.51</v>
      </c>
      <c r="D42" s="2">
        <f t="shared" si="15"/>
        <v>17819.384394954581</v>
      </c>
      <c r="E42" s="2">
        <v>1800</v>
      </c>
      <c r="F42" s="15">
        <f t="shared" si="20"/>
        <v>1860.3336268668274</v>
      </c>
      <c r="G42" s="2">
        <f t="shared" si="17"/>
        <v>2550000</v>
      </c>
      <c r="H42" s="84">
        <f t="shared" si="18"/>
        <v>143.10258668206365</v>
      </c>
      <c r="I42" s="2">
        <f t="shared" si="19"/>
        <v>1370.7218765349676</v>
      </c>
      <c r="J42" s="2">
        <f t="shared" si="21"/>
        <v>5017299.3777629416</v>
      </c>
      <c r="K42" s="85">
        <f t="shared" si="12"/>
        <v>1.5335186815926818</v>
      </c>
      <c r="L42">
        <v>3000</v>
      </c>
      <c r="M42" s="5">
        <f t="shared" si="13"/>
        <v>850</v>
      </c>
      <c r="N42" s="85">
        <f t="shared" si="14"/>
        <v>0.97222222222222221</v>
      </c>
    </row>
    <row r="43" spans="2:14" x14ac:dyDescent="0.3">
      <c r="B43">
        <v>13</v>
      </c>
      <c r="C43" s="83">
        <v>0.51</v>
      </c>
      <c r="D43" s="2">
        <f t="shared" si="15"/>
        <v>18710.353614702311</v>
      </c>
      <c r="E43" s="2">
        <v>1800</v>
      </c>
      <c r="F43" s="15">
        <f t="shared" si="20"/>
        <v>1771.7463113017402</v>
      </c>
      <c r="G43" s="2">
        <f t="shared" si="17"/>
        <v>2550000</v>
      </c>
      <c r="H43" s="84">
        <f t="shared" si="18"/>
        <v>136.28817779244156</v>
      </c>
      <c r="I43" s="2">
        <f t="shared" si="19"/>
        <v>1439.2579703617162</v>
      </c>
      <c r="J43" s="2">
        <f t="shared" si="21"/>
        <v>5140664.3466510884</v>
      </c>
      <c r="K43" s="85">
        <f t="shared" si="12"/>
        <v>1.4843035062787446</v>
      </c>
      <c r="L43">
        <v>3000</v>
      </c>
      <c r="M43" s="5">
        <f t="shared" si="13"/>
        <v>850</v>
      </c>
      <c r="N43" s="85">
        <f t="shared" si="14"/>
        <v>0.97222222222222221</v>
      </c>
    </row>
    <row r="44" spans="2:14" x14ac:dyDescent="0.3">
      <c r="B44">
        <v>13</v>
      </c>
      <c r="C44" s="83">
        <v>0.51</v>
      </c>
      <c r="D44" s="2">
        <f t="shared" si="15"/>
        <v>19645.871295437428</v>
      </c>
      <c r="E44" s="2">
        <v>1800</v>
      </c>
      <c r="F44" s="15">
        <f t="shared" ref="F44:F50" si="22">B44*H44</f>
        <v>1687.3774393349904</v>
      </c>
      <c r="G44" s="2">
        <f t="shared" ref="G44:G50" si="23">$C$2*C44</f>
        <v>2550000</v>
      </c>
      <c r="H44" s="84">
        <f t="shared" ref="H44:H50" si="24">G44/D44</f>
        <v>129.79826456423004</v>
      </c>
      <c r="I44" s="2">
        <f t="shared" ref="I44:I50" si="25">G44/(B44*H44)</f>
        <v>1511.2208688798023</v>
      </c>
      <c r="J44" s="2">
        <f t="shared" ref="J44:J50" si="26">(G44*(E44+F44))/(B44*H44)</f>
        <v>5270197.5639836444</v>
      </c>
      <c r="K44" s="85">
        <f t="shared" ref="K44:K50" si="27">(2*F44+E44)/3600</f>
        <v>1.4374319107416613</v>
      </c>
      <c r="L44">
        <v>3001</v>
      </c>
      <c r="M44" s="5">
        <f t="shared" ref="M44:M50" si="28">G44/L44</f>
        <v>849.71676107964015</v>
      </c>
      <c r="N44" s="85">
        <f t="shared" ref="N44:N50" si="29">(2*M44+E44)/3600</f>
        <v>0.97206486726646668</v>
      </c>
    </row>
    <row r="45" spans="2:14" x14ac:dyDescent="0.3">
      <c r="B45">
        <v>13</v>
      </c>
      <c r="C45" s="83">
        <v>0.51</v>
      </c>
      <c r="D45" s="2">
        <f t="shared" si="15"/>
        <v>20628.164860209301</v>
      </c>
      <c r="E45" s="2">
        <v>1800</v>
      </c>
      <c r="F45" s="15">
        <f t="shared" si="22"/>
        <v>1607.026132699991</v>
      </c>
      <c r="G45" s="2">
        <f t="shared" si="23"/>
        <v>2550000</v>
      </c>
      <c r="H45" s="84">
        <f t="shared" si="24"/>
        <v>123.61739482307622</v>
      </c>
      <c r="I45" s="2">
        <f t="shared" si="25"/>
        <v>1586.7819123237923</v>
      </c>
      <c r="J45" s="2">
        <f t="shared" si="26"/>
        <v>5406207.4421828249</v>
      </c>
      <c r="K45" s="85">
        <f t="shared" si="27"/>
        <v>1.3927922959444392</v>
      </c>
      <c r="L45">
        <v>3002</v>
      </c>
      <c r="M45" s="5">
        <f t="shared" si="28"/>
        <v>849.43371085942704</v>
      </c>
      <c r="N45" s="85">
        <f t="shared" si="29"/>
        <v>0.9719076171441261</v>
      </c>
    </row>
    <row r="46" spans="2:14" x14ac:dyDescent="0.3">
      <c r="B46">
        <v>13</v>
      </c>
      <c r="C46" s="83">
        <v>0.51</v>
      </c>
      <c r="D46" s="2">
        <f t="shared" si="15"/>
        <v>21659.573103219765</v>
      </c>
      <c r="E46" s="2">
        <v>1800</v>
      </c>
      <c r="F46" s="15">
        <f t="shared" si="22"/>
        <v>1530.501078761896</v>
      </c>
      <c r="G46" s="2">
        <f t="shared" si="23"/>
        <v>2550000</v>
      </c>
      <c r="H46" s="84">
        <f t="shared" si="24"/>
        <v>117.73085221245354</v>
      </c>
      <c r="I46" s="2">
        <f t="shared" si="25"/>
        <v>1666.1210079399821</v>
      </c>
      <c r="J46" s="2">
        <f t="shared" si="26"/>
        <v>5549017.8142919671</v>
      </c>
      <c r="K46" s="85">
        <f t="shared" si="27"/>
        <v>1.350278377089942</v>
      </c>
      <c r="L46">
        <v>3003</v>
      </c>
      <c r="M46" s="5">
        <f t="shared" si="28"/>
        <v>849.15084915084913</v>
      </c>
      <c r="N46" s="85">
        <f t="shared" si="29"/>
        <v>0.97175047175047169</v>
      </c>
    </row>
    <row r="47" spans="2:14" x14ac:dyDescent="0.3">
      <c r="B47">
        <v>13</v>
      </c>
      <c r="C47" s="83">
        <v>0.51</v>
      </c>
      <c r="D47" s="2">
        <f t="shared" si="15"/>
        <v>22742.551758380756</v>
      </c>
      <c r="E47" s="2">
        <v>1800</v>
      </c>
      <c r="F47" s="15">
        <f t="shared" si="22"/>
        <v>1457.6200750113294</v>
      </c>
      <c r="G47" s="2">
        <f t="shared" si="23"/>
        <v>2550000</v>
      </c>
      <c r="H47" s="84">
        <f t="shared" si="24"/>
        <v>112.12462115471764</v>
      </c>
      <c r="I47" s="2">
        <f t="shared" si="25"/>
        <v>1749.4270583369812</v>
      </c>
      <c r="J47" s="2">
        <f t="shared" si="26"/>
        <v>5698968.7050065659</v>
      </c>
      <c r="K47" s="85">
        <f t="shared" si="27"/>
        <v>1.3097889305618498</v>
      </c>
      <c r="L47">
        <v>3004</v>
      </c>
      <c r="M47" s="5">
        <f t="shared" si="28"/>
        <v>848.86817576564579</v>
      </c>
      <c r="N47" s="85">
        <f t="shared" si="29"/>
        <v>0.97159343098091444</v>
      </c>
    </row>
    <row r="48" spans="2:14" x14ac:dyDescent="0.3">
      <c r="B48">
        <v>13</v>
      </c>
      <c r="C48" s="83">
        <v>0.51</v>
      </c>
      <c r="D48" s="2">
        <f t="shared" si="15"/>
        <v>23879.679346299796</v>
      </c>
      <c r="E48" s="2">
        <v>1800</v>
      </c>
      <c r="F48" s="15">
        <f t="shared" si="22"/>
        <v>1388.2095952488851</v>
      </c>
      <c r="G48" s="2">
        <f t="shared" si="23"/>
        <v>2550000</v>
      </c>
      <c r="H48" s="84">
        <f t="shared" si="24"/>
        <v>106.78535348068347</v>
      </c>
      <c r="I48" s="2">
        <f t="shared" si="25"/>
        <v>1836.8984112538305</v>
      </c>
      <c r="J48" s="2">
        <f t="shared" si="26"/>
        <v>5856417.1402568957</v>
      </c>
      <c r="K48" s="85">
        <f t="shared" si="27"/>
        <v>1.2712275529160475</v>
      </c>
      <c r="L48">
        <v>3005</v>
      </c>
      <c r="M48" s="5">
        <f t="shared" si="28"/>
        <v>848.58569051580696</v>
      </c>
      <c r="N48" s="85">
        <f t="shared" si="29"/>
        <v>0.97143649473100391</v>
      </c>
    </row>
    <row r="49" spans="2:15" x14ac:dyDescent="0.3">
      <c r="B49">
        <v>13</v>
      </c>
      <c r="C49" s="83">
        <v>0.51</v>
      </c>
      <c r="D49" s="2">
        <f t="shared" si="15"/>
        <v>25073.663313614787</v>
      </c>
      <c r="E49" s="2">
        <v>1800</v>
      </c>
      <c r="F49" s="15">
        <f t="shared" si="22"/>
        <v>1322.1043764275096</v>
      </c>
      <c r="G49" s="2">
        <f t="shared" si="23"/>
        <v>2550000</v>
      </c>
      <c r="H49" s="84">
        <f t="shared" si="24"/>
        <v>101.70033664826997</v>
      </c>
      <c r="I49" s="2">
        <f t="shared" si="25"/>
        <v>1928.743331816522</v>
      </c>
      <c r="J49" s="2">
        <f t="shared" si="26"/>
        <v>6021737.9972697394</v>
      </c>
      <c r="K49" s="85">
        <f t="shared" si="27"/>
        <v>1.2345024313486164</v>
      </c>
      <c r="L49">
        <v>3006</v>
      </c>
      <c r="M49" s="5">
        <f t="shared" si="28"/>
        <v>848.3033932135728</v>
      </c>
      <c r="N49" s="85">
        <f t="shared" si="29"/>
        <v>0.97127966289642931</v>
      </c>
    </row>
    <row r="50" spans="2:15" x14ac:dyDescent="0.3">
      <c r="B50">
        <v>13</v>
      </c>
      <c r="C50" s="83">
        <v>0.51</v>
      </c>
      <c r="D50" s="2">
        <f t="shared" si="15"/>
        <v>26327.346479295527</v>
      </c>
      <c r="E50" s="2">
        <v>1800</v>
      </c>
      <c r="F50" s="15">
        <f t="shared" si="22"/>
        <v>1259.1470251690566</v>
      </c>
      <c r="G50" s="2">
        <f t="shared" si="23"/>
        <v>2550000</v>
      </c>
      <c r="H50" s="84">
        <f t="shared" si="24"/>
        <v>96.857463474542811</v>
      </c>
      <c r="I50" s="2">
        <f t="shared" si="25"/>
        <v>2025.1804984073483</v>
      </c>
      <c r="J50" s="2">
        <f t="shared" si="26"/>
        <v>6195324.8971332265</v>
      </c>
      <c r="K50" s="85">
        <f t="shared" si="27"/>
        <v>1.1995261250939204</v>
      </c>
      <c r="L50">
        <v>3007</v>
      </c>
      <c r="M50" s="5">
        <f t="shared" si="28"/>
        <v>848.02128367143337</v>
      </c>
      <c r="N50" s="85">
        <f t="shared" si="29"/>
        <v>0.97112293537301853</v>
      </c>
    </row>
    <row r="51" spans="2:15" x14ac:dyDescent="0.3">
      <c r="D51" s="2"/>
      <c r="H51" s="84"/>
      <c r="K51" s="85"/>
      <c r="M51" s="5"/>
      <c r="N51" s="85"/>
    </row>
    <row r="52" spans="2:15" s="102" customFormat="1" x14ac:dyDescent="0.3">
      <c r="B52" s="103" t="s">
        <v>75</v>
      </c>
      <c r="C52" s="104"/>
      <c r="D52" s="105"/>
      <c r="E52" s="106"/>
      <c r="F52" s="107"/>
      <c r="G52" s="106"/>
      <c r="H52" s="108"/>
      <c r="I52" s="106"/>
      <c r="J52" s="106"/>
      <c r="K52" s="125"/>
      <c r="L52" s="10"/>
      <c r="M52" s="10"/>
      <c r="N52" s="125"/>
      <c r="O52" s="126"/>
    </row>
    <row r="53" spans="2:15" s="109" customFormat="1" x14ac:dyDescent="0.3">
      <c r="B53" s="109" t="s">
        <v>9</v>
      </c>
      <c r="C53" s="110" t="s">
        <v>10</v>
      </c>
      <c r="D53" s="111" t="s">
        <v>11</v>
      </c>
      <c r="E53" s="112" t="s">
        <v>14</v>
      </c>
      <c r="F53" s="113" t="s">
        <v>17</v>
      </c>
      <c r="G53" s="112" t="s">
        <v>12</v>
      </c>
      <c r="H53" s="114" t="s">
        <v>16</v>
      </c>
      <c r="I53" s="112" t="s">
        <v>4</v>
      </c>
      <c r="J53" s="112" t="s">
        <v>5</v>
      </c>
      <c r="K53" s="127" t="s">
        <v>29</v>
      </c>
      <c r="L53" s="115" t="s">
        <v>48</v>
      </c>
      <c r="M53" s="127"/>
      <c r="N53" s="127"/>
      <c r="O53" s="127"/>
    </row>
    <row r="54" spans="2:15" s="116" customFormat="1" x14ac:dyDescent="0.3">
      <c r="C54" s="117"/>
      <c r="D54" s="118"/>
      <c r="E54" s="119"/>
      <c r="F54" s="120" t="s">
        <v>86</v>
      </c>
      <c r="G54" s="119" t="s">
        <v>6</v>
      </c>
      <c r="H54" s="121" t="s">
        <v>15</v>
      </c>
      <c r="I54" s="119" t="s">
        <v>7</v>
      </c>
      <c r="J54" s="119" t="s">
        <v>8</v>
      </c>
      <c r="K54" s="116" t="s">
        <v>30</v>
      </c>
      <c r="L54" s="122" t="s">
        <v>49</v>
      </c>
      <c r="M54" s="116" t="s">
        <v>50</v>
      </c>
      <c r="N54" s="116" t="s">
        <v>51</v>
      </c>
    </row>
    <row r="55" spans="2:15" s="87" customFormat="1" x14ac:dyDescent="0.3">
      <c r="B55" s="87">
        <v>1</v>
      </c>
      <c r="C55" s="88">
        <v>2E-3</v>
      </c>
      <c r="D55" s="89">
        <v>100</v>
      </c>
      <c r="E55" s="89">
        <v>15000</v>
      </c>
      <c r="F55" s="89">
        <f>B55*H55</f>
        <v>100</v>
      </c>
      <c r="G55" s="89">
        <f>$C$2*C55</f>
        <v>10000</v>
      </c>
      <c r="H55" s="90">
        <f>G55/D55</f>
        <v>100</v>
      </c>
      <c r="I55" s="89">
        <f>G55/(B55*H55)</f>
        <v>100</v>
      </c>
      <c r="J55" s="89">
        <f>(G55*(E55+F55))/(B55*H55)</f>
        <v>1510000</v>
      </c>
      <c r="K55" s="91">
        <f>(2*F55+E55)/3600</f>
        <v>4.2222222222222223</v>
      </c>
      <c r="L55" s="92">
        <v>500</v>
      </c>
      <c r="M55" s="93">
        <f>G55/L55</f>
        <v>20</v>
      </c>
      <c r="N55" s="91">
        <f>(2*M55+E55)/3600</f>
        <v>4.177777777777778</v>
      </c>
    </row>
    <row r="56" spans="2:15" ht="13.2" customHeight="1" x14ac:dyDescent="0.3">
      <c r="B56">
        <v>1</v>
      </c>
      <c r="C56" s="83">
        <v>2E-3</v>
      </c>
      <c r="D56" s="2">
        <v>100</v>
      </c>
      <c r="E56" s="2">
        <f>1.05*E55</f>
        <v>15750</v>
      </c>
      <c r="F56" s="2">
        <f>B56*H56</f>
        <v>100</v>
      </c>
      <c r="G56" s="2">
        <f>$C$2*C56</f>
        <v>10000</v>
      </c>
      <c r="H56" s="84">
        <f>G56/D56</f>
        <v>100</v>
      </c>
      <c r="I56" s="2">
        <f>G56/(B56*H56)</f>
        <v>100</v>
      </c>
      <c r="J56" s="2">
        <f>(G56*(E56+F56))/(B56*H56)</f>
        <v>1585000</v>
      </c>
      <c r="K56" s="85">
        <f>(2*F56+E56)/3600</f>
        <v>4.4305555555555554</v>
      </c>
      <c r="L56" s="86">
        <v>500</v>
      </c>
      <c r="M56" s="5">
        <f>G56/L56</f>
        <v>20</v>
      </c>
      <c r="N56" s="85">
        <f>(2*M56+E56)/3600</f>
        <v>4.3861111111111111</v>
      </c>
    </row>
    <row r="57" spans="2:15" ht="13.2" customHeight="1" x14ac:dyDescent="0.3">
      <c r="B57">
        <v>1</v>
      </c>
      <c r="C57" s="83">
        <v>2E-3</v>
      </c>
      <c r="D57" s="2">
        <v>100</v>
      </c>
      <c r="E57" s="2">
        <f t="shared" ref="E57:E73" si="30">1.05*E56</f>
        <v>16537.5</v>
      </c>
      <c r="F57" s="2">
        <f t="shared" ref="F57:F73" si="31">B57*H57</f>
        <v>100</v>
      </c>
      <c r="G57" s="2">
        <f t="shared" ref="G57:G73" si="32">$C$2*C57</f>
        <v>10000</v>
      </c>
      <c r="H57" s="84">
        <f t="shared" ref="H57:H73" si="33">G57/D57</f>
        <v>100</v>
      </c>
      <c r="I57" s="2">
        <f t="shared" ref="I57:I73" si="34">G57/(B57*H57)</f>
        <v>100</v>
      </c>
      <c r="J57" s="2">
        <f t="shared" ref="J57:J72" si="35">(G57*(E57+F57))/(B57*H57)</f>
        <v>1663750</v>
      </c>
      <c r="K57" s="85">
        <f t="shared" ref="K57:K73" si="36">(2*F57+E57)/3600</f>
        <v>4.6493055555555554</v>
      </c>
      <c r="L57" s="86">
        <v>501</v>
      </c>
      <c r="M57" s="5">
        <f t="shared" ref="M57:M73" si="37">G57/L57</f>
        <v>19.960079840319363</v>
      </c>
      <c r="N57" s="85">
        <f t="shared" ref="N57:N73" si="38">(2*M57+E57)/3600</f>
        <v>4.604838933244622</v>
      </c>
    </row>
    <row r="58" spans="2:15" ht="13.2" customHeight="1" x14ac:dyDescent="0.3">
      <c r="B58">
        <v>1</v>
      </c>
      <c r="C58" s="83">
        <v>2E-3</v>
      </c>
      <c r="D58" s="2">
        <v>100</v>
      </c>
      <c r="E58" s="2">
        <f t="shared" si="30"/>
        <v>17364.375</v>
      </c>
      <c r="F58" s="2">
        <f t="shared" si="31"/>
        <v>100</v>
      </c>
      <c r="G58" s="2">
        <f t="shared" si="32"/>
        <v>10000</v>
      </c>
      <c r="H58" s="84">
        <f t="shared" si="33"/>
        <v>100</v>
      </c>
      <c r="I58" s="2">
        <f t="shared" si="34"/>
        <v>100</v>
      </c>
      <c r="J58" s="2">
        <f t="shared" si="35"/>
        <v>1746437.5</v>
      </c>
      <c r="K58" s="85">
        <f t="shared" si="36"/>
        <v>4.8789930555555552</v>
      </c>
      <c r="L58" s="86">
        <v>502</v>
      </c>
      <c r="M58" s="5">
        <f t="shared" si="37"/>
        <v>19.920318725099602</v>
      </c>
      <c r="N58" s="85">
        <f t="shared" si="38"/>
        <v>4.8345043437361657</v>
      </c>
    </row>
    <row r="59" spans="2:15" ht="13.2" customHeight="1" x14ac:dyDescent="0.3">
      <c r="B59">
        <v>1</v>
      </c>
      <c r="C59" s="83">
        <v>2E-3</v>
      </c>
      <c r="D59" s="2">
        <v>100</v>
      </c>
      <c r="E59" s="2">
        <f t="shared" si="30"/>
        <v>18232.59375</v>
      </c>
      <c r="F59" s="2">
        <f t="shared" si="31"/>
        <v>100</v>
      </c>
      <c r="G59" s="2">
        <f t="shared" si="32"/>
        <v>10000</v>
      </c>
      <c r="H59" s="84">
        <f t="shared" si="33"/>
        <v>100</v>
      </c>
      <c r="I59" s="2">
        <f t="shared" si="34"/>
        <v>100</v>
      </c>
      <c r="J59" s="2">
        <f t="shared" si="35"/>
        <v>1833259.375</v>
      </c>
      <c r="K59" s="85">
        <f t="shared" si="36"/>
        <v>5.1201649305555552</v>
      </c>
      <c r="L59" s="86">
        <v>503</v>
      </c>
      <c r="M59" s="5">
        <f t="shared" si="37"/>
        <v>19.880715705765407</v>
      </c>
      <c r="N59" s="85">
        <f t="shared" si="38"/>
        <v>5.0756542170587586</v>
      </c>
    </row>
    <row r="60" spans="2:15" ht="13.2" customHeight="1" x14ac:dyDescent="0.3">
      <c r="B60">
        <v>1</v>
      </c>
      <c r="C60" s="83">
        <v>2E-3</v>
      </c>
      <c r="D60" s="2">
        <v>100</v>
      </c>
      <c r="E60" s="2">
        <f t="shared" si="30"/>
        <v>19144.223437500001</v>
      </c>
      <c r="F60" s="2">
        <f t="shared" si="31"/>
        <v>100</v>
      </c>
      <c r="G60" s="2">
        <f t="shared" si="32"/>
        <v>10000</v>
      </c>
      <c r="H60" s="84">
        <f t="shared" si="33"/>
        <v>100</v>
      </c>
      <c r="I60" s="2">
        <f t="shared" si="34"/>
        <v>100</v>
      </c>
      <c r="J60" s="2">
        <f t="shared" si="35"/>
        <v>1924422.34375</v>
      </c>
      <c r="K60" s="85">
        <f t="shared" si="36"/>
        <v>5.3733953993055561</v>
      </c>
      <c r="L60" s="86">
        <v>504</v>
      </c>
      <c r="M60" s="5">
        <f t="shared" si="37"/>
        <v>19.841269841269842</v>
      </c>
      <c r="N60" s="85">
        <f t="shared" si="38"/>
        <v>5.3288627714395949</v>
      </c>
    </row>
    <row r="61" spans="2:15" ht="13.2" customHeight="1" x14ac:dyDescent="0.3">
      <c r="B61">
        <v>1</v>
      </c>
      <c r="C61" s="83">
        <v>2E-3</v>
      </c>
      <c r="D61" s="2">
        <v>100</v>
      </c>
      <c r="E61" s="2">
        <f t="shared" si="30"/>
        <v>20101.434609375003</v>
      </c>
      <c r="F61" s="2">
        <f t="shared" si="31"/>
        <v>100</v>
      </c>
      <c r="G61" s="2">
        <f t="shared" si="32"/>
        <v>10000</v>
      </c>
      <c r="H61" s="84">
        <f t="shared" si="33"/>
        <v>100</v>
      </c>
      <c r="I61" s="2">
        <f t="shared" si="34"/>
        <v>100</v>
      </c>
      <c r="J61" s="2">
        <f t="shared" si="35"/>
        <v>2020143.4609375002</v>
      </c>
      <c r="K61" s="85">
        <f t="shared" si="36"/>
        <v>5.6392873914930561</v>
      </c>
      <c r="L61" s="86">
        <v>505</v>
      </c>
      <c r="M61" s="5">
        <f t="shared" si="37"/>
        <v>19.801980198019802</v>
      </c>
      <c r="N61" s="85">
        <f t="shared" si="38"/>
        <v>5.5947329360475111</v>
      </c>
    </row>
    <row r="62" spans="2:15" ht="13.2" customHeight="1" x14ac:dyDescent="0.3">
      <c r="B62">
        <v>1</v>
      </c>
      <c r="C62" s="83">
        <v>2E-3</v>
      </c>
      <c r="D62" s="2">
        <v>100</v>
      </c>
      <c r="E62" s="2">
        <f t="shared" si="30"/>
        <v>21106.506339843752</v>
      </c>
      <c r="F62" s="2">
        <f t="shared" si="31"/>
        <v>100</v>
      </c>
      <c r="G62" s="2">
        <f t="shared" si="32"/>
        <v>10000</v>
      </c>
      <c r="H62" s="84">
        <f t="shared" si="33"/>
        <v>100</v>
      </c>
      <c r="I62" s="2">
        <f t="shared" si="34"/>
        <v>100</v>
      </c>
      <c r="J62" s="2">
        <f t="shared" si="35"/>
        <v>2120650.6339843753</v>
      </c>
      <c r="K62" s="85">
        <f t="shared" si="36"/>
        <v>5.9184739832899309</v>
      </c>
      <c r="L62" s="86">
        <v>506</v>
      </c>
      <c r="M62" s="5">
        <f t="shared" si="37"/>
        <v>19.762845849802371</v>
      </c>
      <c r="N62" s="85">
        <f t="shared" si="38"/>
        <v>5.8738977865398212</v>
      </c>
    </row>
    <row r="63" spans="2:15" ht="13.2" customHeight="1" x14ac:dyDescent="0.3">
      <c r="B63">
        <v>1</v>
      </c>
      <c r="C63" s="83">
        <v>2E-3</v>
      </c>
      <c r="D63" s="2">
        <v>100</v>
      </c>
      <c r="E63" s="2">
        <f t="shared" si="30"/>
        <v>22161.831656835941</v>
      </c>
      <c r="F63" s="2">
        <f t="shared" si="31"/>
        <v>100</v>
      </c>
      <c r="G63" s="2">
        <f t="shared" si="32"/>
        <v>10000</v>
      </c>
      <c r="H63" s="84">
        <f t="shared" si="33"/>
        <v>100</v>
      </c>
      <c r="I63" s="2">
        <f t="shared" si="34"/>
        <v>100</v>
      </c>
      <c r="J63" s="2">
        <f t="shared" si="35"/>
        <v>2226183.1656835941</v>
      </c>
      <c r="K63" s="85">
        <f t="shared" si="36"/>
        <v>6.2116199046766498</v>
      </c>
      <c r="L63" s="86">
        <v>507</v>
      </c>
      <c r="M63" s="5">
        <f t="shared" si="37"/>
        <v>19.723865877712033</v>
      </c>
      <c r="N63" s="85">
        <f t="shared" si="38"/>
        <v>6.16702205238649</v>
      </c>
    </row>
    <row r="64" spans="2:15" ht="13.2" customHeight="1" x14ac:dyDescent="0.3">
      <c r="B64">
        <v>1</v>
      </c>
      <c r="C64" s="83">
        <v>2E-3</v>
      </c>
      <c r="D64" s="2">
        <v>100</v>
      </c>
      <c r="E64" s="2">
        <f t="shared" si="30"/>
        <v>23269.923239677737</v>
      </c>
      <c r="F64" s="2">
        <f t="shared" si="31"/>
        <v>100</v>
      </c>
      <c r="G64" s="2">
        <f t="shared" si="32"/>
        <v>10000</v>
      </c>
      <c r="H64" s="84">
        <f t="shared" si="33"/>
        <v>100</v>
      </c>
      <c r="I64" s="2">
        <f t="shared" si="34"/>
        <v>100</v>
      </c>
      <c r="J64" s="2">
        <f t="shared" si="35"/>
        <v>2336992.3239677735</v>
      </c>
      <c r="K64" s="85">
        <f t="shared" si="36"/>
        <v>6.5194231221327046</v>
      </c>
      <c r="L64" s="86">
        <v>508</v>
      </c>
      <c r="M64" s="5">
        <f t="shared" si="37"/>
        <v>19.685039370078741</v>
      </c>
      <c r="N64" s="85">
        <f t="shared" si="38"/>
        <v>6.4748036995605265</v>
      </c>
    </row>
    <row r="65" spans="2:14" ht="13.2" customHeight="1" x14ac:dyDescent="0.3">
      <c r="B65">
        <v>1</v>
      </c>
      <c r="C65" s="83">
        <v>2E-3</v>
      </c>
      <c r="D65" s="2">
        <v>100</v>
      </c>
      <c r="E65" s="2">
        <f t="shared" si="30"/>
        <v>24433.419401661624</v>
      </c>
      <c r="F65" s="2">
        <f t="shared" si="31"/>
        <v>100</v>
      </c>
      <c r="G65" s="2">
        <f t="shared" si="32"/>
        <v>10000</v>
      </c>
      <c r="H65" s="84">
        <f t="shared" si="33"/>
        <v>100</v>
      </c>
      <c r="I65" s="2">
        <f t="shared" si="34"/>
        <v>100</v>
      </c>
      <c r="J65" s="2">
        <f t="shared" si="35"/>
        <v>2453341.9401661623</v>
      </c>
      <c r="K65" s="85">
        <f t="shared" si="36"/>
        <v>6.8426165004615624</v>
      </c>
      <c r="L65" s="86">
        <v>509</v>
      </c>
      <c r="M65" s="5">
        <f t="shared" si="37"/>
        <v>19.646365422396858</v>
      </c>
      <c r="N65" s="85">
        <f t="shared" si="38"/>
        <v>6.7979755923628939</v>
      </c>
    </row>
    <row r="66" spans="2:14" ht="13.2" customHeight="1" x14ac:dyDescent="0.3">
      <c r="B66">
        <v>1</v>
      </c>
      <c r="C66" s="83">
        <v>2E-3</v>
      </c>
      <c r="D66" s="2">
        <v>100</v>
      </c>
      <c r="E66" s="2">
        <f t="shared" si="30"/>
        <v>25655.090371744707</v>
      </c>
      <c r="F66" s="2">
        <f t="shared" si="31"/>
        <v>100</v>
      </c>
      <c r="G66" s="2">
        <f t="shared" si="32"/>
        <v>10000</v>
      </c>
      <c r="H66" s="84">
        <f t="shared" si="33"/>
        <v>100</v>
      </c>
      <c r="I66" s="2">
        <f t="shared" si="34"/>
        <v>100</v>
      </c>
      <c r="J66" s="2">
        <f t="shared" si="35"/>
        <v>2575509.0371744707</v>
      </c>
      <c r="K66" s="85">
        <f t="shared" si="36"/>
        <v>7.1819695477068635</v>
      </c>
      <c r="L66" s="86">
        <v>510</v>
      </c>
      <c r="M66" s="5">
        <f t="shared" si="37"/>
        <v>19.607843137254903</v>
      </c>
      <c r="N66" s="85">
        <f t="shared" si="38"/>
        <v>7.1373072383386713</v>
      </c>
    </row>
    <row r="67" spans="2:14" ht="13.2" customHeight="1" x14ac:dyDescent="0.3">
      <c r="B67">
        <v>1</v>
      </c>
      <c r="C67" s="83">
        <v>2E-3</v>
      </c>
      <c r="D67" s="2">
        <v>100</v>
      </c>
      <c r="E67" s="2">
        <f t="shared" si="30"/>
        <v>26937.844890331944</v>
      </c>
      <c r="F67" s="2">
        <f t="shared" si="31"/>
        <v>100</v>
      </c>
      <c r="G67" s="2">
        <f t="shared" si="32"/>
        <v>10000</v>
      </c>
      <c r="H67" s="84">
        <f t="shared" si="33"/>
        <v>100</v>
      </c>
      <c r="I67" s="2">
        <f t="shared" si="34"/>
        <v>100</v>
      </c>
      <c r="J67" s="2">
        <f t="shared" si="35"/>
        <v>2703784.4890331943</v>
      </c>
      <c r="K67" s="85">
        <f t="shared" si="36"/>
        <v>7.5382902473144293</v>
      </c>
      <c r="L67" s="86">
        <v>511</v>
      </c>
      <c r="M67" s="5">
        <f t="shared" si="37"/>
        <v>19.569471624266146</v>
      </c>
      <c r="N67" s="85">
        <f t="shared" si="38"/>
        <v>7.4936066204390217</v>
      </c>
    </row>
    <row r="68" spans="2:14" ht="13.2" customHeight="1" x14ac:dyDescent="0.3">
      <c r="B68">
        <v>1</v>
      </c>
      <c r="C68" s="83">
        <v>2E-3</v>
      </c>
      <c r="D68" s="2">
        <v>100</v>
      </c>
      <c r="E68" s="2">
        <f t="shared" si="30"/>
        <v>28284.737134848543</v>
      </c>
      <c r="F68" s="2">
        <f t="shared" si="31"/>
        <v>100</v>
      </c>
      <c r="G68" s="2">
        <f t="shared" si="32"/>
        <v>10000</v>
      </c>
      <c r="H68" s="84">
        <f t="shared" si="33"/>
        <v>100</v>
      </c>
      <c r="I68" s="2">
        <f t="shared" si="34"/>
        <v>100</v>
      </c>
      <c r="J68" s="2">
        <f t="shared" si="35"/>
        <v>2838473.713484854</v>
      </c>
      <c r="K68" s="85">
        <f t="shared" si="36"/>
        <v>7.9124269819023727</v>
      </c>
      <c r="L68" s="86">
        <v>512</v>
      </c>
      <c r="M68" s="5">
        <f t="shared" si="37"/>
        <v>19.53125</v>
      </c>
      <c r="N68" s="85">
        <f t="shared" si="38"/>
        <v>7.867722120791262</v>
      </c>
    </row>
    <row r="69" spans="2:14" ht="13.2" customHeight="1" x14ac:dyDescent="0.3">
      <c r="B69">
        <v>1</v>
      </c>
      <c r="C69" s="83">
        <v>2E-3</v>
      </c>
      <c r="D69" s="2">
        <v>100</v>
      </c>
      <c r="E69" s="2">
        <f t="shared" si="30"/>
        <v>29698.97399159097</v>
      </c>
      <c r="F69" s="2">
        <f t="shared" si="31"/>
        <v>100</v>
      </c>
      <c r="G69" s="2">
        <f t="shared" si="32"/>
        <v>10000</v>
      </c>
      <c r="H69" s="84">
        <f t="shared" si="33"/>
        <v>100</v>
      </c>
      <c r="I69" s="2">
        <f t="shared" si="34"/>
        <v>100</v>
      </c>
      <c r="J69" s="2">
        <f t="shared" si="35"/>
        <v>2979897.3991590971</v>
      </c>
      <c r="K69" s="85">
        <f t="shared" si="36"/>
        <v>8.3052705532197137</v>
      </c>
      <c r="L69" s="86">
        <v>513</v>
      </c>
      <c r="M69" s="5">
        <f t="shared" si="37"/>
        <v>19.49317738791423</v>
      </c>
      <c r="N69" s="85">
        <f t="shared" si="38"/>
        <v>8.2605445406574436</v>
      </c>
    </row>
    <row r="70" spans="2:14" ht="13.2" customHeight="1" x14ac:dyDescent="0.3">
      <c r="B70">
        <v>1</v>
      </c>
      <c r="C70" s="83">
        <v>2E-3</v>
      </c>
      <c r="D70" s="2">
        <v>100</v>
      </c>
      <c r="E70" s="2">
        <f t="shared" si="30"/>
        <v>31183.922691170519</v>
      </c>
      <c r="F70" s="2">
        <f t="shared" si="31"/>
        <v>100</v>
      </c>
      <c r="G70" s="2">
        <f t="shared" si="32"/>
        <v>10000</v>
      </c>
      <c r="H70" s="84">
        <f t="shared" si="33"/>
        <v>100</v>
      </c>
      <c r="I70" s="2">
        <f t="shared" si="34"/>
        <v>100</v>
      </c>
      <c r="J70" s="2">
        <f t="shared" si="35"/>
        <v>3128392.2691170517</v>
      </c>
      <c r="K70" s="85">
        <f t="shared" si="36"/>
        <v>8.7177563031029219</v>
      </c>
      <c r="L70" s="86">
        <v>514</v>
      </c>
      <c r="M70" s="5">
        <f t="shared" si="37"/>
        <v>19.455252918287936</v>
      </c>
      <c r="N70" s="85">
        <f t="shared" si="38"/>
        <v>8.6730092213908598</v>
      </c>
    </row>
    <row r="71" spans="2:14" ht="13.2" customHeight="1" x14ac:dyDescent="0.3">
      <c r="B71">
        <v>1</v>
      </c>
      <c r="C71" s="83">
        <v>2E-3</v>
      </c>
      <c r="D71" s="2">
        <v>100</v>
      </c>
      <c r="E71" s="2">
        <f t="shared" si="30"/>
        <v>32743.118825729045</v>
      </c>
      <c r="F71" s="2">
        <f t="shared" si="31"/>
        <v>100</v>
      </c>
      <c r="G71" s="2">
        <f t="shared" si="32"/>
        <v>10000</v>
      </c>
      <c r="H71" s="84">
        <f t="shared" si="33"/>
        <v>100</v>
      </c>
      <c r="I71" s="2">
        <f t="shared" si="34"/>
        <v>100</v>
      </c>
      <c r="J71" s="2">
        <f t="shared" si="35"/>
        <v>3284311.8825729047</v>
      </c>
      <c r="K71" s="85">
        <f t="shared" si="36"/>
        <v>9.1508663404802917</v>
      </c>
      <c r="L71" s="86">
        <v>515</v>
      </c>
      <c r="M71" s="5">
        <f t="shared" si="37"/>
        <v>19.417475728155338</v>
      </c>
      <c r="N71" s="85">
        <f t="shared" si="38"/>
        <v>9.1060982714403771</v>
      </c>
    </row>
    <row r="72" spans="2:14" ht="13.2" customHeight="1" x14ac:dyDescent="0.3">
      <c r="B72">
        <v>1</v>
      </c>
      <c r="C72" s="83">
        <v>2E-3</v>
      </c>
      <c r="D72" s="2">
        <v>100</v>
      </c>
      <c r="E72" s="2">
        <f t="shared" si="30"/>
        <v>34380.2747670155</v>
      </c>
      <c r="F72" s="2">
        <f t="shared" si="31"/>
        <v>100</v>
      </c>
      <c r="G72" s="2">
        <f t="shared" si="32"/>
        <v>10000</v>
      </c>
      <c r="H72" s="84">
        <f t="shared" si="33"/>
        <v>100</v>
      </c>
      <c r="I72" s="2">
        <f t="shared" si="34"/>
        <v>100</v>
      </c>
      <c r="J72" s="2">
        <f t="shared" si="35"/>
        <v>3448027.4767015497</v>
      </c>
      <c r="K72" s="85">
        <f t="shared" si="36"/>
        <v>9.6056318797265288</v>
      </c>
      <c r="L72" s="86">
        <v>516</v>
      </c>
      <c r="M72" s="5">
        <f t="shared" si="37"/>
        <v>19.379844961240309</v>
      </c>
      <c r="N72" s="85">
        <f t="shared" si="38"/>
        <v>9.5608429047049945</v>
      </c>
    </row>
    <row r="73" spans="2:14" ht="13.2" customHeight="1" x14ac:dyDescent="0.3">
      <c r="B73">
        <v>1</v>
      </c>
      <c r="C73" s="83">
        <v>2E-3</v>
      </c>
      <c r="D73" s="2">
        <v>500</v>
      </c>
      <c r="E73" s="2">
        <f t="shared" si="30"/>
        <v>36099.288505366276</v>
      </c>
      <c r="F73" s="2">
        <f t="shared" si="31"/>
        <v>20</v>
      </c>
      <c r="G73" s="2">
        <f t="shared" si="32"/>
        <v>10000</v>
      </c>
      <c r="H73" s="84">
        <f t="shared" si="33"/>
        <v>20</v>
      </c>
      <c r="I73" s="2">
        <f t="shared" si="34"/>
        <v>500</v>
      </c>
      <c r="J73" s="2">
        <f>(G73*(E73+F73))/(B73*H73)</f>
        <v>18059644.25268314</v>
      </c>
      <c r="K73" s="85">
        <f t="shared" si="36"/>
        <v>10.038691251490633</v>
      </c>
      <c r="L73" s="86">
        <v>517</v>
      </c>
      <c r="M73" s="5">
        <f t="shared" si="37"/>
        <v>19.342359767891683</v>
      </c>
      <c r="N73" s="85">
        <f t="shared" si="38"/>
        <v>10.038325895806128</v>
      </c>
    </row>
    <row r="74" spans="2:14" ht="13.2" customHeight="1" x14ac:dyDescent="0.3">
      <c r="D74" s="2"/>
      <c r="F74" s="2"/>
      <c r="H74" s="84"/>
      <c r="K74" s="85"/>
      <c r="L74" s="86"/>
      <c r="M74" s="5"/>
      <c r="N74" s="85"/>
    </row>
    <row r="75" spans="2:14" x14ac:dyDescent="0.3">
      <c r="D75" s="2"/>
      <c r="H75" s="84"/>
      <c r="K75" s="85"/>
      <c r="M75" s="5"/>
      <c r="N75" s="85"/>
    </row>
    <row r="76" spans="2:14" x14ac:dyDescent="0.3">
      <c r="D76" s="130"/>
      <c r="H76" s="84"/>
      <c r="K76" s="85"/>
      <c r="M76" s="5"/>
      <c r="N76" s="85"/>
    </row>
    <row r="77" spans="2:14" x14ac:dyDescent="0.3">
      <c r="C77" s="83" t="s">
        <v>77</v>
      </c>
      <c r="D77" s="130">
        <v>3500000</v>
      </c>
      <c r="G77" s="131" t="s">
        <v>77</v>
      </c>
      <c r="H77" s="132">
        <v>350000</v>
      </c>
      <c r="I77" s="131"/>
      <c r="K77" s="85"/>
      <c r="M77" s="5"/>
      <c r="N77" s="85"/>
    </row>
    <row r="78" spans="2:14" x14ac:dyDescent="0.3">
      <c r="C78" s="83" t="s">
        <v>79</v>
      </c>
      <c r="D78" s="130">
        <v>20</v>
      </c>
      <c r="G78" s="131" t="s">
        <v>82</v>
      </c>
      <c r="H78" s="132">
        <v>0.1</v>
      </c>
      <c r="I78" s="131"/>
      <c r="K78" s="85"/>
      <c r="M78" s="5"/>
      <c r="N78" s="85"/>
    </row>
    <row r="79" spans="2:14" s="133" customFormat="1" x14ac:dyDescent="0.3">
      <c r="C79" s="134" t="s">
        <v>78</v>
      </c>
      <c r="D79" s="135">
        <v>10000</v>
      </c>
      <c r="E79" s="136"/>
      <c r="F79" s="137"/>
      <c r="G79" s="131" t="s">
        <v>83</v>
      </c>
      <c r="H79" s="132">
        <v>10000</v>
      </c>
      <c r="I79" s="131" t="s">
        <v>84</v>
      </c>
      <c r="J79" s="136"/>
      <c r="K79" s="138"/>
      <c r="M79" s="139"/>
      <c r="N79" s="138"/>
    </row>
    <row r="80" spans="2:14" x14ac:dyDescent="0.3">
      <c r="C80" s="134" t="s">
        <v>80</v>
      </c>
      <c r="D80" s="135">
        <f>(2+1+1+1)*D78</f>
        <v>100</v>
      </c>
      <c r="G80" s="12" t="s">
        <v>76</v>
      </c>
      <c r="H80" s="124"/>
      <c r="I80" s="12" t="s">
        <v>85</v>
      </c>
      <c r="K80" s="85"/>
      <c r="M80" s="5"/>
      <c r="N80" s="85"/>
    </row>
    <row r="81" spans="2:16" x14ac:dyDescent="0.3">
      <c r="C81" s="140" t="s">
        <v>88</v>
      </c>
      <c r="D81" s="141">
        <v>500</v>
      </c>
      <c r="H81" s="84"/>
      <c r="K81" s="85"/>
      <c r="M81" s="5"/>
      <c r="N81" s="85"/>
    </row>
    <row r="82" spans="2:16" x14ac:dyDescent="0.3">
      <c r="C82" s="140" t="s">
        <v>87</v>
      </c>
      <c r="D82" s="141">
        <f>D79/D81</f>
        <v>20</v>
      </c>
      <c r="H82" s="84"/>
      <c r="K82" s="85"/>
      <c r="M82" s="5"/>
      <c r="N82" s="85"/>
    </row>
    <row r="83" spans="2:16" x14ac:dyDescent="0.3">
      <c r="C83" s="83" t="s">
        <v>81</v>
      </c>
      <c r="D83" s="130">
        <f>D80/D79*D77</f>
        <v>35000</v>
      </c>
      <c r="E83" s="2">
        <f>D83/3600</f>
        <v>9.7222222222222214</v>
      </c>
      <c r="G83" s="2" t="s">
        <v>90</v>
      </c>
      <c r="H83" s="84"/>
      <c r="K83" s="85"/>
      <c r="M83" s="5"/>
      <c r="N83" s="85"/>
    </row>
    <row r="84" spans="2:16" x14ac:dyDescent="0.3">
      <c r="C84" s="83" t="s">
        <v>89</v>
      </c>
      <c r="D84" s="130"/>
      <c r="H84" s="84"/>
      <c r="K84" s="85"/>
      <c r="M84" s="5"/>
      <c r="N84" s="85"/>
    </row>
    <row r="85" spans="2:16" x14ac:dyDescent="0.3">
      <c r="C85" s="140" t="s">
        <v>76</v>
      </c>
      <c r="D85" s="141">
        <f>D79/D78</f>
        <v>500</v>
      </c>
      <c r="H85" s="84"/>
      <c r="K85" s="85"/>
      <c r="M85" s="5"/>
      <c r="N85" s="85"/>
    </row>
    <row r="86" spans="2:16" x14ac:dyDescent="0.3">
      <c r="D86" s="130"/>
      <c r="H86" s="84"/>
      <c r="K86" s="85"/>
      <c r="M86" s="5"/>
      <c r="N86" s="85"/>
    </row>
    <row r="87" spans="2:16" x14ac:dyDescent="0.3">
      <c r="D87" s="130"/>
      <c r="H87" s="84"/>
      <c r="K87" s="85"/>
      <c r="M87" s="5"/>
      <c r="N87" s="85"/>
    </row>
    <row r="88" spans="2:16" s="102" customFormat="1" x14ac:dyDescent="0.3">
      <c r="B88" s="103" t="s">
        <v>91</v>
      </c>
      <c r="C88" s="104"/>
      <c r="D88" s="105"/>
      <c r="E88" s="106"/>
      <c r="F88" s="107"/>
      <c r="G88" s="106"/>
      <c r="H88" s="108"/>
      <c r="I88" s="106"/>
      <c r="J88" s="106"/>
      <c r="K88" s="125"/>
      <c r="L88" s="10"/>
      <c r="M88" s="10"/>
      <c r="N88" s="125"/>
      <c r="O88" s="126"/>
    </row>
    <row r="89" spans="2:16" s="109" customFormat="1" x14ac:dyDescent="0.3">
      <c r="B89" s="109" t="s">
        <v>9</v>
      </c>
      <c r="C89" s="110" t="s">
        <v>10</v>
      </c>
      <c r="D89" s="111" t="s">
        <v>11</v>
      </c>
      <c r="E89" s="112" t="s">
        <v>14</v>
      </c>
      <c r="F89" s="113" t="s">
        <v>17</v>
      </c>
      <c r="G89" s="112" t="s">
        <v>12</v>
      </c>
      <c r="H89" s="114" t="s">
        <v>16</v>
      </c>
      <c r="I89" s="112" t="s">
        <v>4</v>
      </c>
      <c r="J89" s="112" t="s">
        <v>5</v>
      </c>
      <c r="K89" s="127" t="s">
        <v>29</v>
      </c>
      <c r="L89" s="128" t="s">
        <v>48</v>
      </c>
      <c r="M89" s="127"/>
      <c r="N89" s="127"/>
      <c r="O89" s="142" t="s">
        <v>92</v>
      </c>
    </row>
    <row r="90" spans="2:16" s="116" customFormat="1" x14ac:dyDescent="0.3">
      <c r="C90" s="117"/>
      <c r="D90" s="118"/>
      <c r="E90" s="119"/>
      <c r="F90" s="120" t="s">
        <v>18</v>
      </c>
      <c r="G90" s="119" t="s">
        <v>6</v>
      </c>
      <c r="H90" s="121" t="s">
        <v>15</v>
      </c>
      <c r="I90" s="119" t="s">
        <v>7</v>
      </c>
      <c r="J90" s="119" t="s">
        <v>8</v>
      </c>
      <c r="K90" s="116" t="s">
        <v>30</v>
      </c>
      <c r="L90" s="122" t="s">
        <v>49</v>
      </c>
      <c r="M90" s="116" t="s">
        <v>50</v>
      </c>
      <c r="N90" s="116" t="s">
        <v>51</v>
      </c>
      <c r="O90" s="122"/>
    </row>
    <row r="91" spans="2:16" s="87" customFormat="1" x14ac:dyDescent="0.3">
      <c r="B91" s="87">
        <v>5</v>
      </c>
      <c r="C91" s="88">
        <v>0.02</v>
      </c>
      <c r="D91" s="89">
        <v>1000</v>
      </c>
      <c r="E91" s="89">
        <v>1800</v>
      </c>
      <c r="F91" s="2">
        <f t="shared" ref="F91:F95" si="39">B91*H91</f>
        <v>500</v>
      </c>
      <c r="G91" s="89">
        <f t="shared" ref="G91:G93" si="40">$C$2*C91</f>
        <v>100000</v>
      </c>
      <c r="H91" s="90">
        <f t="shared" ref="H91:H93" si="41">G91/D91</f>
        <v>100</v>
      </c>
      <c r="I91" s="89">
        <f t="shared" ref="I91:I93" si="42">G91/(B91*H91)</f>
        <v>200</v>
      </c>
      <c r="J91" s="2">
        <f>(G91*(E91+F91))/(B91*H91)</f>
        <v>460000</v>
      </c>
      <c r="K91" s="91">
        <f>(2*F91+E91)/3600</f>
        <v>0.77777777777777779</v>
      </c>
      <c r="L91" s="92">
        <v>100</v>
      </c>
      <c r="M91" s="93">
        <f>G91/L91</f>
        <v>1000</v>
      </c>
      <c r="N91" s="91">
        <f>(2*M91+E91)/3600</f>
        <v>1.0555555555555556</v>
      </c>
      <c r="O91" s="86"/>
    </row>
    <row r="92" spans="2:16" x14ac:dyDescent="0.3">
      <c r="B92">
        <v>5</v>
      </c>
      <c r="C92" s="83">
        <v>0.02</v>
      </c>
      <c r="D92" s="2">
        <v>2000</v>
      </c>
      <c r="E92" s="2">
        <v>4400</v>
      </c>
      <c r="F92" s="2">
        <f t="shared" si="39"/>
        <v>250</v>
      </c>
      <c r="G92" s="2">
        <f t="shared" si="40"/>
        <v>100000</v>
      </c>
      <c r="H92" s="84">
        <f t="shared" si="41"/>
        <v>50</v>
      </c>
      <c r="I92" s="2">
        <f t="shared" si="42"/>
        <v>400</v>
      </c>
      <c r="J92" s="2">
        <f>(G92*(E92+F92))/(B92*H92)</f>
        <v>1860000</v>
      </c>
      <c r="K92" s="85">
        <f t="shared" ref="K92:K93" si="43">(2*F92+E92)/3600</f>
        <v>1.3611111111111112</v>
      </c>
      <c r="L92" s="86">
        <v>100</v>
      </c>
      <c r="M92" s="5">
        <f t="shared" ref="M92:M93" si="44">G92/L92</f>
        <v>1000</v>
      </c>
      <c r="N92" s="85">
        <f t="shared" ref="N92:N93" si="45">(2*M92+E92)/3600</f>
        <v>1.7777777777777777</v>
      </c>
      <c r="O92" s="86"/>
    </row>
    <row r="93" spans="2:16" x14ac:dyDescent="0.3">
      <c r="B93">
        <v>5</v>
      </c>
      <c r="C93" s="83">
        <v>0.02</v>
      </c>
      <c r="D93" s="2">
        <v>2500</v>
      </c>
      <c r="E93" s="2">
        <v>1800</v>
      </c>
      <c r="F93" s="2">
        <f t="shared" si="39"/>
        <v>200</v>
      </c>
      <c r="G93" s="2">
        <f t="shared" si="40"/>
        <v>100000</v>
      </c>
      <c r="H93" s="84">
        <f t="shared" si="41"/>
        <v>40</v>
      </c>
      <c r="I93" s="2">
        <f t="shared" si="42"/>
        <v>500</v>
      </c>
      <c r="J93" s="2">
        <f t="shared" ref="J93:J112" si="46">(G93*(E93+F93))/(B93*H93)</f>
        <v>1000000</v>
      </c>
      <c r="K93" s="85">
        <f t="shared" si="43"/>
        <v>0.61111111111111116</v>
      </c>
      <c r="L93" s="86">
        <v>100</v>
      </c>
      <c r="M93" s="5">
        <f t="shared" si="44"/>
        <v>1000</v>
      </c>
      <c r="N93" s="85">
        <f t="shared" si="45"/>
        <v>1.0555555555555556</v>
      </c>
      <c r="O93" s="86"/>
    </row>
    <row r="94" spans="2:16" x14ac:dyDescent="0.3">
      <c r="B94">
        <v>4</v>
      </c>
      <c r="C94" s="83">
        <v>0.02</v>
      </c>
      <c r="D94" s="2">
        <v>3000</v>
      </c>
      <c r="E94" s="2">
        <v>7200</v>
      </c>
      <c r="F94" s="2">
        <f t="shared" si="39"/>
        <v>133.33333333333334</v>
      </c>
      <c r="G94" s="2">
        <f t="shared" ref="G94:G98" si="47">$C$2*C94</f>
        <v>100000</v>
      </c>
      <c r="H94" s="84">
        <f t="shared" ref="H94:H98" si="48">G94/D94</f>
        <v>33.333333333333336</v>
      </c>
      <c r="I94" s="2">
        <f t="shared" ref="I94:I98" si="49">G94/(B94*H94)</f>
        <v>750</v>
      </c>
      <c r="J94" s="2">
        <f t="shared" si="46"/>
        <v>5499999.9999999991</v>
      </c>
      <c r="K94" s="85">
        <f t="shared" ref="K94:K98" si="50">(2*F94+E94)/3600</f>
        <v>2.074074074074074</v>
      </c>
      <c r="L94" s="86">
        <v>100</v>
      </c>
      <c r="M94" s="5">
        <f t="shared" ref="M94:M98" si="51">G94/L94</f>
        <v>1000</v>
      </c>
      <c r="N94" s="85">
        <f t="shared" ref="N94:N98" si="52">(2*M94+E94)/3600</f>
        <v>2.5555555555555554</v>
      </c>
      <c r="O94" s="86"/>
      <c r="P94" t="s">
        <v>98</v>
      </c>
    </row>
    <row r="95" spans="2:16" x14ac:dyDescent="0.3">
      <c r="B95">
        <v>5</v>
      </c>
      <c r="C95" s="83">
        <v>0.02</v>
      </c>
      <c r="D95" s="2">
        <v>3500</v>
      </c>
      <c r="E95" s="2">
        <v>1800</v>
      </c>
      <c r="F95" s="2">
        <f t="shared" si="39"/>
        <v>142.85714285714286</v>
      </c>
      <c r="G95" s="2">
        <f t="shared" si="47"/>
        <v>100000</v>
      </c>
      <c r="H95" s="84">
        <f t="shared" si="48"/>
        <v>28.571428571428573</v>
      </c>
      <c r="I95" s="2">
        <f t="shared" si="49"/>
        <v>700</v>
      </c>
      <c r="J95" s="2">
        <f t="shared" si="46"/>
        <v>1360000</v>
      </c>
      <c r="K95" s="85">
        <f t="shared" si="50"/>
        <v>0.57936507936507942</v>
      </c>
      <c r="L95" s="86">
        <v>100</v>
      </c>
      <c r="M95" s="5">
        <f t="shared" si="51"/>
        <v>1000</v>
      </c>
      <c r="N95" s="85">
        <f t="shared" si="52"/>
        <v>1.0555555555555556</v>
      </c>
      <c r="O95" s="86"/>
    </row>
    <row r="96" spans="2:16" x14ac:dyDescent="0.3">
      <c r="B96">
        <v>5</v>
      </c>
      <c r="C96" s="83">
        <v>0.02</v>
      </c>
      <c r="D96" s="2">
        <v>4000</v>
      </c>
      <c r="E96" s="2">
        <v>1800</v>
      </c>
      <c r="F96" s="2">
        <f>B96*H96</f>
        <v>125</v>
      </c>
      <c r="G96" s="2">
        <f t="shared" si="47"/>
        <v>100000</v>
      </c>
      <c r="H96" s="84">
        <f t="shared" si="48"/>
        <v>25</v>
      </c>
      <c r="I96" s="2">
        <f>G96/(B96*H96)</f>
        <v>800</v>
      </c>
      <c r="J96" s="2">
        <f t="shared" si="46"/>
        <v>1540000</v>
      </c>
      <c r="K96" s="85">
        <f t="shared" si="50"/>
        <v>0.56944444444444442</v>
      </c>
      <c r="L96" s="86">
        <v>100</v>
      </c>
      <c r="M96" s="5">
        <f t="shared" si="51"/>
        <v>1000</v>
      </c>
      <c r="N96" s="85">
        <f t="shared" si="52"/>
        <v>1.0555555555555556</v>
      </c>
      <c r="O96" s="86"/>
    </row>
    <row r="97" spans="2:16" x14ac:dyDescent="0.3">
      <c r="B97">
        <v>5</v>
      </c>
      <c r="C97" s="83">
        <v>0.02</v>
      </c>
      <c r="D97" s="2">
        <v>4500</v>
      </c>
      <c r="E97" s="2">
        <v>1800</v>
      </c>
      <c r="F97" s="2">
        <f t="shared" ref="F97:F112" si="53">B97*H97</f>
        <v>111.11111111111111</v>
      </c>
      <c r="G97" s="2">
        <f t="shared" si="47"/>
        <v>100000</v>
      </c>
      <c r="H97" s="84">
        <f t="shared" si="48"/>
        <v>22.222222222222221</v>
      </c>
      <c r="I97" s="2">
        <f t="shared" si="49"/>
        <v>900</v>
      </c>
      <c r="J97" s="2">
        <f t="shared" si="46"/>
        <v>1720000</v>
      </c>
      <c r="K97" s="85">
        <f t="shared" si="50"/>
        <v>0.56172839506172834</v>
      </c>
      <c r="L97" s="86">
        <v>100</v>
      </c>
      <c r="M97" s="5">
        <f t="shared" si="51"/>
        <v>1000</v>
      </c>
      <c r="N97" s="85">
        <f t="shared" si="52"/>
        <v>1.0555555555555556</v>
      </c>
      <c r="O97" s="86"/>
    </row>
    <row r="98" spans="2:16" x14ac:dyDescent="0.3">
      <c r="B98">
        <v>5</v>
      </c>
      <c r="C98" s="83">
        <v>0.02</v>
      </c>
      <c r="D98" s="2">
        <v>5000</v>
      </c>
      <c r="E98" s="2">
        <v>1800</v>
      </c>
      <c r="F98" s="2">
        <f t="shared" si="53"/>
        <v>100</v>
      </c>
      <c r="G98" s="2">
        <f t="shared" si="47"/>
        <v>100000</v>
      </c>
      <c r="H98" s="84">
        <f t="shared" si="48"/>
        <v>20</v>
      </c>
      <c r="I98" s="2">
        <f t="shared" si="49"/>
        <v>1000</v>
      </c>
      <c r="J98" s="2">
        <f t="shared" si="46"/>
        <v>1900000</v>
      </c>
      <c r="K98" s="85">
        <f t="shared" si="50"/>
        <v>0.55555555555555558</v>
      </c>
      <c r="L98" s="86">
        <v>100</v>
      </c>
      <c r="M98" s="5">
        <f t="shared" si="51"/>
        <v>1000</v>
      </c>
      <c r="N98" s="85">
        <f t="shared" si="52"/>
        <v>1.0555555555555556</v>
      </c>
      <c r="O98" s="86"/>
    </row>
    <row r="99" spans="2:16" x14ac:dyDescent="0.3">
      <c r="B99">
        <v>5</v>
      </c>
      <c r="C99" s="83">
        <v>0.02</v>
      </c>
      <c r="D99" s="2">
        <v>5500</v>
      </c>
      <c r="E99" s="2">
        <v>1800</v>
      </c>
      <c r="F99" s="2">
        <f t="shared" si="53"/>
        <v>90.909090909090921</v>
      </c>
      <c r="G99" s="2">
        <f t="shared" ref="G99:G103" si="54">$C$2*C99</f>
        <v>100000</v>
      </c>
      <c r="H99" s="84">
        <f t="shared" ref="H99:H103" si="55">G99/D99</f>
        <v>18.181818181818183</v>
      </c>
      <c r="I99" s="2">
        <f t="shared" ref="I99:I103" si="56">G99/(B99*H99)</f>
        <v>1099.9999999999998</v>
      </c>
      <c r="J99" s="2">
        <f t="shared" si="46"/>
        <v>2079999.9999999998</v>
      </c>
      <c r="K99" s="85">
        <f t="shared" ref="K99:K103" si="57">(2*F99+E99)/3600</f>
        <v>0.5505050505050505</v>
      </c>
      <c r="L99" s="86">
        <v>100</v>
      </c>
      <c r="M99" s="5">
        <f t="shared" ref="M99:M103" si="58">G99/L99</f>
        <v>1000</v>
      </c>
      <c r="N99" s="85">
        <f t="shared" ref="N99:N103" si="59">(2*M99+E99)/3600</f>
        <v>1.0555555555555556</v>
      </c>
      <c r="O99" s="86"/>
    </row>
    <row r="100" spans="2:16" x14ac:dyDescent="0.3">
      <c r="B100">
        <v>5</v>
      </c>
      <c r="C100" s="83">
        <v>0.02</v>
      </c>
      <c r="D100" s="2">
        <v>6000</v>
      </c>
      <c r="E100" s="2">
        <v>1800</v>
      </c>
      <c r="F100" s="2">
        <f t="shared" si="53"/>
        <v>83.333333333333343</v>
      </c>
      <c r="G100" s="2">
        <f t="shared" si="54"/>
        <v>100000</v>
      </c>
      <c r="H100" s="84">
        <f t="shared" si="55"/>
        <v>16.666666666666668</v>
      </c>
      <c r="I100" s="2">
        <f t="shared" si="56"/>
        <v>1199.9999999999998</v>
      </c>
      <c r="J100" s="2">
        <f t="shared" si="46"/>
        <v>2259999.9999999995</v>
      </c>
      <c r="K100" s="85">
        <f t="shared" si="57"/>
        <v>0.54629629629629628</v>
      </c>
      <c r="L100" s="86">
        <v>100</v>
      </c>
      <c r="M100" s="5">
        <f t="shared" si="58"/>
        <v>1000</v>
      </c>
      <c r="N100" s="85">
        <f t="shared" si="59"/>
        <v>1.0555555555555556</v>
      </c>
      <c r="O100" s="86"/>
    </row>
    <row r="101" spans="2:16" x14ac:dyDescent="0.3">
      <c r="B101">
        <v>5</v>
      </c>
      <c r="C101" s="83">
        <v>0.02</v>
      </c>
      <c r="D101" s="2">
        <v>6500</v>
      </c>
      <c r="E101" s="2">
        <v>1800</v>
      </c>
      <c r="F101" s="2">
        <f t="shared" si="53"/>
        <v>76.92307692307692</v>
      </c>
      <c r="G101" s="2">
        <f t="shared" si="54"/>
        <v>100000</v>
      </c>
      <c r="H101" s="84">
        <f t="shared" si="55"/>
        <v>15.384615384615385</v>
      </c>
      <c r="I101" s="2">
        <f t="shared" si="56"/>
        <v>1300</v>
      </c>
      <c r="J101" s="2">
        <f t="shared" si="46"/>
        <v>2440000</v>
      </c>
      <c r="K101" s="85">
        <f t="shared" si="57"/>
        <v>0.54273504273504269</v>
      </c>
      <c r="L101" s="86">
        <v>100</v>
      </c>
      <c r="M101" s="5">
        <f t="shared" si="58"/>
        <v>1000</v>
      </c>
      <c r="N101" s="85">
        <f t="shared" si="59"/>
        <v>1.0555555555555556</v>
      </c>
      <c r="O101" s="86"/>
    </row>
    <row r="102" spans="2:16" x14ac:dyDescent="0.3">
      <c r="B102">
        <v>5</v>
      </c>
      <c r="C102" s="83">
        <v>0.02</v>
      </c>
      <c r="D102" s="2">
        <v>7000</v>
      </c>
      <c r="E102" s="2">
        <v>1800</v>
      </c>
      <c r="F102" s="2">
        <f t="shared" si="53"/>
        <v>71.428571428571431</v>
      </c>
      <c r="G102" s="2">
        <f t="shared" si="54"/>
        <v>100000</v>
      </c>
      <c r="H102" s="84">
        <f t="shared" si="55"/>
        <v>14.285714285714286</v>
      </c>
      <c r="I102" s="2">
        <f t="shared" si="56"/>
        <v>1400</v>
      </c>
      <c r="J102" s="2">
        <f t="shared" si="46"/>
        <v>2620000</v>
      </c>
      <c r="K102" s="85">
        <f t="shared" si="57"/>
        <v>0.53968253968253965</v>
      </c>
      <c r="L102" s="86">
        <v>100</v>
      </c>
      <c r="M102" s="5">
        <f t="shared" si="58"/>
        <v>1000</v>
      </c>
      <c r="N102" s="85">
        <f t="shared" si="59"/>
        <v>1.0555555555555556</v>
      </c>
      <c r="O102" s="86"/>
      <c r="P102" t="s">
        <v>93</v>
      </c>
    </row>
    <row r="103" spans="2:16" x14ac:dyDescent="0.3">
      <c r="B103">
        <v>5</v>
      </c>
      <c r="C103" s="83">
        <v>0.02</v>
      </c>
      <c r="D103" s="2">
        <v>7500</v>
      </c>
      <c r="E103" s="2">
        <v>1800</v>
      </c>
      <c r="F103" s="2">
        <f t="shared" si="53"/>
        <v>66.666666666666671</v>
      </c>
      <c r="G103" s="2">
        <f t="shared" si="54"/>
        <v>100000</v>
      </c>
      <c r="H103" s="84">
        <f t="shared" si="55"/>
        <v>13.333333333333334</v>
      </c>
      <c r="I103" s="2">
        <f t="shared" si="56"/>
        <v>1500</v>
      </c>
      <c r="J103" s="2">
        <f t="shared" si="46"/>
        <v>2800000</v>
      </c>
      <c r="K103" s="85">
        <f t="shared" si="57"/>
        <v>0.53703703703703698</v>
      </c>
      <c r="L103" s="86">
        <v>100</v>
      </c>
      <c r="M103" s="5">
        <f t="shared" si="58"/>
        <v>1000</v>
      </c>
      <c r="N103" s="85">
        <f t="shared" si="59"/>
        <v>1.0555555555555556</v>
      </c>
      <c r="O103" s="86"/>
    </row>
    <row r="104" spans="2:16" x14ac:dyDescent="0.3">
      <c r="B104">
        <v>5</v>
      </c>
      <c r="C104" s="83">
        <v>0.02</v>
      </c>
      <c r="D104" s="2">
        <v>8000</v>
      </c>
      <c r="E104" s="2">
        <v>1800</v>
      </c>
      <c r="F104" s="2">
        <f t="shared" si="53"/>
        <v>62.5</v>
      </c>
      <c r="G104" s="2">
        <f t="shared" ref="G104:G112" si="60">$C$2*C104</f>
        <v>100000</v>
      </c>
      <c r="H104" s="84">
        <f t="shared" ref="H104:H112" si="61">G104/D104</f>
        <v>12.5</v>
      </c>
      <c r="I104" s="2">
        <f>G104/(B104*H104)</f>
        <v>1600</v>
      </c>
      <c r="J104" s="2">
        <f t="shared" si="46"/>
        <v>2980000</v>
      </c>
      <c r="K104" s="85">
        <f t="shared" ref="K104:K112" si="62">(2*F104+E104)/3600</f>
        <v>0.53472222222222221</v>
      </c>
      <c r="L104" s="86">
        <v>100</v>
      </c>
      <c r="M104" s="5">
        <f t="shared" ref="M104:M112" si="63">G104/L104</f>
        <v>1000</v>
      </c>
      <c r="N104" s="85">
        <f t="shared" ref="N104:N112" si="64">(2*M104+E104)/3600</f>
        <v>1.0555555555555556</v>
      </c>
      <c r="O104" s="86"/>
    </row>
    <row r="105" spans="2:16" x14ac:dyDescent="0.3">
      <c r="B105">
        <v>5</v>
      </c>
      <c r="C105" s="83">
        <v>0.02</v>
      </c>
      <c r="D105" s="2">
        <v>8500</v>
      </c>
      <c r="E105" s="2">
        <v>1800</v>
      </c>
      <c r="F105" s="2">
        <f t="shared" si="53"/>
        <v>58.82352941176471</v>
      </c>
      <c r="G105" s="2">
        <f t="shared" si="60"/>
        <v>100000</v>
      </c>
      <c r="H105" s="84">
        <f t="shared" si="61"/>
        <v>11.764705882352942</v>
      </c>
      <c r="I105" s="2">
        <f t="shared" ref="I105:I112" si="65">G105/(B105*H105)</f>
        <v>1699.9999999999998</v>
      </c>
      <c r="J105" s="2">
        <f t="shared" si="46"/>
        <v>3160000</v>
      </c>
      <c r="K105" s="85">
        <f t="shared" si="62"/>
        <v>0.5326797385620915</v>
      </c>
      <c r="L105" s="86">
        <v>100</v>
      </c>
      <c r="M105" s="5">
        <f t="shared" si="63"/>
        <v>1000</v>
      </c>
      <c r="N105" s="85">
        <f t="shared" si="64"/>
        <v>1.0555555555555556</v>
      </c>
      <c r="O105" s="86"/>
    </row>
    <row r="106" spans="2:16" x14ac:dyDescent="0.3">
      <c r="B106">
        <v>5</v>
      </c>
      <c r="C106" s="83">
        <v>0.02</v>
      </c>
      <c r="D106" s="2">
        <v>9000</v>
      </c>
      <c r="E106" s="2">
        <v>1800</v>
      </c>
      <c r="F106" s="2">
        <f t="shared" si="53"/>
        <v>55.555555555555557</v>
      </c>
      <c r="G106" s="2">
        <f t="shared" si="60"/>
        <v>100000</v>
      </c>
      <c r="H106" s="84">
        <f t="shared" si="61"/>
        <v>11.111111111111111</v>
      </c>
      <c r="I106" s="2">
        <f t="shared" si="65"/>
        <v>1800</v>
      </c>
      <c r="J106" s="2">
        <f t="shared" si="46"/>
        <v>3340000</v>
      </c>
      <c r="K106" s="85">
        <f t="shared" si="62"/>
        <v>0.53086419753086422</v>
      </c>
      <c r="L106" s="86">
        <v>100</v>
      </c>
      <c r="M106" s="5">
        <f t="shared" si="63"/>
        <v>1000</v>
      </c>
      <c r="N106" s="85">
        <f t="shared" si="64"/>
        <v>1.0555555555555556</v>
      </c>
      <c r="O106" s="94"/>
      <c r="P106" t="s">
        <v>95</v>
      </c>
    </row>
    <row r="107" spans="2:16" x14ac:dyDescent="0.3">
      <c r="B107">
        <v>5</v>
      </c>
      <c r="C107" s="83">
        <v>0.02</v>
      </c>
      <c r="D107" s="2">
        <v>9500</v>
      </c>
      <c r="E107" s="2">
        <v>1800</v>
      </c>
      <c r="F107" s="2">
        <f t="shared" si="53"/>
        <v>52.631578947368425</v>
      </c>
      <c r="G107" s="2">
        <f t="shared" si="60"/>
        <v>100000</v>
      </c>
      <c r="H107" s="84">
        <f t="shared" si="61"/>
        <v>10.526315789473685</v>
      </c>
      <c r="I107" s="2">
        <f t="shared" si="65"/>
        <v>1899.9999999999998</v>
      </c>
      <c r="J107" s="2">
        <f t="shared" si="46"/>
        <v>3519999.9999999995</v>
      </c>
      <c r="K107" s="85">
        <f t="shared" si="62"/>
        <v>0.5292397660818714</v>
      </c>
      <c r="L107" s="86">
        <v>100</v>
      </c>
      <c r="M107" s="5">
        <f t="shared" si="63"/>
        <v>1000</v>
      </c>
      <c r="N107" s="85">
        <f t="shared" si="64"/>
        <v>1.0555555555555556</v>
      </c>
      <c r="O107" s="86"/>
    </row>
    <row r="108" spans="2:16" x14ac:dyDescent="0.3">
      <c r="B108">
        <v>5</v>
      </c>
      <c r="C108" s="83">
        <v>0.02</v>
      </c>
      <c r="D108" s="2">
        <v>10000</v>
      </c>
      <c r="E108" s="2">
        <v>1800</v>
      </c>
      <c r="F108" s="2">
        <f t="shared" si="53"/>
        <v>50</v>
      </c>
      <c r="G108" s="2">
        <f t="shared" si="60"/>
        <v>100000</v>
      </c>
      <c r="H108" s="84">
        <f t="shared" si="61"/>
        <v>10</v>
      </c>
      <c r="I108" s="2">
        <f t="shared" si="65"/>
        <v>2000</v>
      </c>
      <c r="J108" s="2">
        <f t="shared" si="46"/>
        <v>3700000</v>
      </c>
      <c r="K108" s="85">
        <f t="shared" si="62"/>
        <v>0.52777777777777779</v>
      </c>
      <c r="L108" s="86">
        <v>100</v>
      </c>
      <c r="M108" s="5">
        <f t="shared" si="63"/>
        <v>1000</v>
      </c>
      <c r="N108" s="85">
        <f t="shared" si="64"/>
        <v>1.0555555555555556</v>
      </c>
      <c r="O108" s="86"/>
    </row>
    <row r="109" spans="2:16" x14ac:dyDescent="0.3">
      <c r="B109">
        <v>5</v>
      </c>
      <c r="C109" s="83">
        <v>0.02</v>
      </c>
      <c r="D109" s="2">
        <v>10500</v>
      </c>
      <c r="E109" s="2">
        <v>1800</v>
      </c>
      <c r="F109" s="2">
        <f t="shared" si="53"/>
        <v>47.61904761904762</v>
      </c>
      <c r="G109" s="2">
        <f t="shared" si="60"/>
        <v>100000</v>
      </c>
      <c r="H109" s="84">
        <f t="shared" si="61"/>
        <v>9.5238095238095237</v>
      </c>
      <c r="I109" s="2">
        <f t="shared" si="65"/>
        <v>2100</v>
      </c>
      <c r="J109" s="2">
        <f t="shared" si="46"/>
        <v>3880000</v>
      </c>
      <c r="K109" s="85">
        <f t="shared" si="62"/>
        <v>0.5264550264550264</v>
      </c>
      <c r="L109" s="86">
        <v>100</v>
      </c>
      <c r="M109" s="5">
        <f t="shared" si="63"/>
        <v>1000</v>
      </c>
      <c r="N109" s="85">
        <f t="shared" si="64"/>
        <v>1.0555555555555556</v>
      </c>
      <c r="O109" s="86"/>
    </row>
    <row r="110" spans="2:16" x14ac:dyDescent="0.3">
      <c r="B110">
        <v>5</v>
      </c>
      <c r="C110" s="83">
        <v>0.02</v>
      </c>
      <c r="D110" s="2">
        <v>11000</v>
      </c>
      <c r="E110" s="2">
        <v>1800</v>
      </c>
      <c r="F110" s="2">
        <f t="shared" si="53"/>
        <v>45.45454545454546</v>
      </c>
      <c r="G110" s="2">
        <f t="shared" si="60"/>
        <v>100000</v>
      </c>
      <c r="H110" s="84">
        <f t="shared" si="61"/>
        <v>9.0909090909090917</v>
      </c>
      <c r="I110" s="2">
        <f t="shared" si="65"/>
        <v>2199.9999999999995</v>
      </c>
      <c r="J110" s="2">
        <f t="shared" si="46"/>
        <v>4060000</v>
      </c>
      <c r="K110" s="85">
        <f t="shared" si="62"/>
        <v>0.5252525252525253</v>
      </c>
      <c r="L110" s="86">
        <v>100</v>
      </c>
      <c r="M110" s="5">
        <f t="shared" si="63"/>
        <v>1000</v>
      </c>
      <c r="N110" s="85">
        <f t="shared" si="64"/>
        <v>1.0555555555555556</v>
      </c>
      <c r="O110" s="86"/>
    </row>
    <row r="111" spans="2:16" x14ac:dyDescent="0.3">
      <c r="B111">
        <v>5</v>
      </c>
      <c r="C111" s="83">
        <v>0.02</v>
      </c>
      <c r="D111" s="2">
        <v>11500</v>
      </c>
      <c r="E111" s="2">
        <v>1800</v>
      </c>
      <c r="F111" s="2">
        <f t="shared" si="53"/>
        <v>43.478260869565219</v>
      </c>
      <c r="G111" s="2">
        <f t="shared" si="60"/>
        <v>100000</v>
      </c>
      <c r="H111" s="84">
        <f t="shared" si="61"/>
        <v>8.695652173913043</v>
      </c>
      <c r="I111" s="2">
        <f t="shared" si="65"/>
        <v>2300</v>
      </c>
      <c r="J111" s="2">
        <f t="shared" si="46"/>
        <v>4240000</v>
      </c>
      <c r="K111" s="85">
        <f t="shared" si="62"/>
        <v>0.52415458937198067</v>
      </c>
      <c r="L111" s="86">
        <v>100</v>
      </c>
      <c r="M111" s="5">
        <f t="shared" si="63"/>
        <v>1000</v>
      </c>
      <c r="N111" s="85">
        <f t="shared" si="64"/>
        <v>1.0555555555555556</v>
      </c>
      <c r="O111" s="86"/>
    </row>
    <row r="112" spans="2:16" x14ac:dyDescent="0.3">
      <c r="B112">
        <v>5</v>
      </c>
      <c r="C112" s="83">
        <v>0.02</v>
      </c>
      <c r="D112" s="2">
        <v>12000</v>
      </c>
      <c r="E112" s="2">
        <v>1800</v>
      </c>
      <c r="F112" s="2">
        <f t="shared" si="53"/>
        <v>41.666666666666671</v>
      </c>
      <c r="G112" s="2">
        <f t="shared" si="60"/>
        <v>100000</v>
      </c>
      <c r="H112" s="84">
        <f t="shared" si="61"/>
        <v>8.3333333333333339</v>
      </c>
      <c r="I112" s="2">
        <f t="shared" si="65"/>
        <v>2399.9999999999995</v>
      </c>
      <c r="J112" s="2">
        <f t="shared" si="46"/>
        <v>4420000</v>
      </c>
      <c r="K112" s="85">
        <f t="shared" si="62"/>
        <v>0.52314814814814814</v>
      </c>
      <c r="L112" s="86">
        <v>100</v>
      </c>
      <c r="M112" s="5">
        <f t="shared" si="63"/>
        <v>1000</v>
      </c>
      <c r="N112" s="85">
        <f t="shared" si="64"/>
        <v>1.0555555555555556</v>
      </c>
      <c r="O112" s="86"/>
    </row>
    <row r="113" spans="1:17" x14ac:dyDescent="0.3">
      <c r="B113">
        <v>6</v>
      </c>
      <c r="C113" s="83">
        <v>0.02</v>
      </c>
      <c r="D113" s="2">
        <v>1000</v>
      </c>
      <c r="E113" s="2">
        <v>600</v>
      </c>
      <c r="F113" s="2">
        <f t="shared" ref="F113" si="66">B113*H113</f>
        <v>600</v>
      </c>
      <c r="G113" s="2">
        <f t="shared" ref="G113" si="67">$C$2*C113</f>
        <v>100000</v>
      </c>
      <c r="H113" s="84">
        <f t="shared" ref="H113" si="68">G113/D113</f>
        <v>100</v>
      </c>
      <c r="I113" s="2">
        <f t="shared" ref="I113" si="69">G113/(B113*H113)</f>
        <v>166.66666666666666</v>
      </c>
      <c r="J113" s="2">
        <f t="shared" ref="J113" si="70">(G113*(E113+F113))/(B113*H113)</f>
        <v>200000</v>
      </c>
      <c r="K113" s="85">
        <f t="shared" ref="K113" si="71">(2*F113+E113)/3600</f>
        <v>0.5</v>
      </c>
      <c r="L113" s="86">
        <v>101</v>
      </c>
      <c r="M113" s="5">
        <f t="shared" ref="M113" si="72">G113/L113</f>
        <v>990.09900990099015</v>
      </c>
      <c r="N113" s="85">
        <f t="shared" ref="N113" si="73">(2*M113+E113)/3600</f>
        <v>0.71672167216721672</v>
      </c>
      <c r="O113" s="86"/>
    </row>
    <row r="114" spans="1:17" x14ac:dyDescent="0.3">
      <c r="D114" s="2"/>
      <c r="H114" s="84"/>
      <c r="K114" s="85"/>
      <c r="M114" s="5"/>
      <c r="N114" s="85"/>
    </row>
    <row r="115" spans="1:17" s="102" customFormat="1" x14ac:dyDescent="0.3">
      <c r="B115" s="103" t="s">
        <v>94</v>
      </c>
      <c r="C115" s="104"/>
      <c r="D115" s="105"/>
      <c r="E115" s="106"/>
      <c r="F115" s="107"/>
      <c r="G115" s="106"/>
      <c r="H115" s="108"/>
      <c r="I115" s="106"/>
      <c r="J115" s="106"/>
      <c r="K115" s="125"/>
      <c r="L115" s="10"/>
      <c r="M115" s="10"/>
      <c r="N115" s="125"/>
      <c r="O115" s="126"/>
    </row>
    <row r="116" spans="1:17" s="109" customFormat="1" x14ac:dyDescent="0.3">
      <c r="B116" s="109" t="s">
        <v>9</v>
      </c>
      <c r="C116" s="110" t="s">
        <v>10</v>
      </c>
      <c r="D116" s="111" t="s">
        <v>11</v>
      </c>
      <c r="E116" s="112" t="s">
        <v>14</v>
      </c>
      <c r="F116" s="113" t="s">
        <v>17</v>
      </c>
      <c r="G116" s="112" t="s">
        <v>12</v>
      </c>
      <c r="H116" s="114" t="s">
        <v>16</v>
      </c>
      <c r="I116" s="112" t="s">
        <v>4</v>
      </c>
      <c r="J116" s="112" t="s">
        <v>5</v>
      </c>
      <c r="K116" s="127" t="s">
        <v>29</v>
      </c>
      <c r="L116" s="128" t="s">
        <v>48</v>
      </c>
      <c r="M116" s="127"/>
      <c r="N116" s="127"/>
      <c r="O116" s="142" t="s">
        <v>92</v>
      </c>
    </row>
    <row r="117" spans="1:17" s="116" customFormat="1" x14ac:dyDescent="0.3">
      <c r="C117" s="117"/>
      <c r="D117" s="118"/>
      <c r="E117" s="119"/>
      <c r="F117" s="143" t="s">
        <v>18</v>
      </c>
      <c r="G117" s="119" t="s">
        <v>6</v>
      </c>
      <c r="H117" s="121" t="s">
        <v>15</v>
      </c>
      <c r="I117" s="119" t="s">
        <v>7</v>
      </c>
      <c r="J117" s="119" t="s">
        <v>8</v>
      </c>
      <c r="K117" s="144" t="s">
        <v>30</v>
      </c>
      <c r="L117" s="122" t="s">
        <v>49</v>
      </c>
      <c r="M117" s="144" t="s">
        <v>50</v>
      </c>
      <c r="N117" s="144" t="s">
        <v>51</v>
      </c>
      <c r="O117" s="122"/>
    </row>
    <row r="118" spans="1:17" x14ac:dyDescent="0.3">
      <c r="A118">
        <v>360</v>
      </c>
      <c r="B118">
        <v>13</v>
      </c>
      <c r="C118" s="83">
        <v>0.02</v>
      </c>
      <c r="D118" s="2">
        <v>500</v>
      </c>
      <c r="E118" s="2">
        <v>7200</v>
      </c>
      <c r="F118" s="2">
        <f t="shared" ref="F118" si="74">B118*H118</f>
        <v>2600</v>
      </c>
      <c r="G118" s="2">
        <f t="shared" ref="G118" si="75">$C$2*C118</f>
        <v>100000</v>
      </c>
      <c r="H118" s="84">
        <f t="shared" ref="H118" si="76">G118/D118</f>
        <v>200</v>
      </c>
      <c r="I118" s="2">
        <f t="shared" ref="I118" si="77">G118/(B118*H118)</f>
        <v>38.46153846153846</v>
      </c>
      <c r="J118" s="2">
        <f t="shared" ref="J118" si="78">(G118*(E118+F118))/(B118*H118)</f>
        <v>376923.07692307694</v>
      </c>
      <c r="K118" s="85">
        <f t="shared" ref="K118" si="79">(2*F118+E118)/3600</f>
        <v>3.4444444444444446</v>
      </c>
      <c r="L118" s="86">
        <v>98</v>
      </c>
      <c r="M118" s="5">
        <f t="shared" ref="M118" si="80">G118/L118</f>
        <v>1020.4081632653061</v>
      </c>
      <c r="N118" s="85">
        <f t="shared" ref="N118" si="81">(2*M118+E118)/3600</f>
        <v>2.5668934240362811</v>
      </c>
      <c r="O118" s="145"/>
      <c r="P118" s="146"/>
      <c r="Q118" s="146"/>
    </row>
    <row r="119" spans="1:17" x14ac:dyDescent="0.3">
      <c r="B119">
        <v>5</v>
      </c>
      <c r="C119" s="83">
        <v>0.2</v>
      </c>
      <c r="D119" s="2">
        <v>6500</v>
      </c>
      <c r="E119" s="2">
        <v>1800</v>
      </c>
      <c r="F119" s="2">
        <f t="shared" ref="F119:F122" si="82">B119*H119</f>
        <v>769.23076923076917</v>
      </c>
      <c r="G119" s="2">
        <f t="shared" ref="G119:G122" si="83">$C$2*C119</f>
        <v>1000000</v>
      </c>
      <c r="H119" s="84">
        <f t="shared" ref="H119:H122" si="84">G119/D119</f>
        <v>153.84615384615384</v>
      </c>
      <c r="I119" s="2">
        <f t="shared" ref="I119:I122" si="85">G119/(B119*H119)</f>
        <v>1300</v>
      </c>
      <c r="J119" s="2">
        <f t="shared" ref="J119:J122" si="86">(G119*(E119+F119))/(B119*H119)</f>
        <v>3340000</v>
      </c>
      <c r="K119" s="85">
        <f t="shared" ref="K119:K122" si="87">(2*F119+E119)/3600</f>
        <v>0.92735042735042728</v>
      </c>
      <c r="L119" s="86">
        <v>99</v>
      </c>
      <c r="M119" s="5">
        <f t="shared" ref="M119:M122" si="88">G119/L119</f>
        <v>10101.010101010101</v>
      </c>
      <c r="N119" s="85">
        <f t="shared" ref="N119:N122" si="89">(2*M119+E119)/3600</f>
        <v>6.1116722783389452</v>
      </c>
      <c r="O119" s="145"/>
      <c r="P119" s="146"/>
      <c r="Q119" s="146"/>
    </row>
    <row r="120" spans="1:17" x14ac:dyDescent="0.3">
      <c r="B120">
        <v>5</v>
      </c>
      <c r="C120" s="83">
        <v>0.3</v>
      </c>
      <c r="D120" s="2">
        <v>6500</v>
      </c>
      <c r="E120" s="2">
        <v>1800</v>
      </c>
      <c r="F120" s="2">
        <f t="shared" si="82"/>
        <v>1153.8461538461538</v>
      </c>
      <c r="G120" s="2">
        <f t="shared" si="83"/>
        <v>1500000</v>
      </c>
      <c r="H120" s="84">
        <f t="shared" si="84"/>
        <v>230.76923076923077</v>
      </c>
      <c r="I120" s="2">
        <f t="shared" si="85"/>
        <v>1300</v>
      </c>
      <c r="J120" s="2">
        <f t="shared" si="86"/>
        <v>3840000</v>
      </c>
      <c r="K120" s="85">
        <f t="shared" si="87"/>
        <v>1.141025641025641</v>
      </c>
      <c r="L120" s="86">
        <v>100</v>
      </c>
      <c r="M120" s="5">
        <f t="shared" si="88"/>
        <v>15000</v>
      </c>
      <c r="N120" s="85">
        <f t="shared" si="89"/>
        <v>8.8333333333333339</v>
      </c>
      <c r="O120" s="145"/>
      <c r="P120" s="146"/>
      <c r="Q120" s="146"/>
    </row>
    <row r="121" spans="1:17" x14ac:dyDescent="0.3">
      <c r="B121">
        <v>5</v>
      </c>
      <c r="C121" s="83">
        <v>0.4</v>
      </c>
      <c r="D121" s="2">
        <v>6500</v>
      </c>
      <c r="E121" s="2">
        <v>1800</v>
      </c>
      <c r="F121" s="2">
        <f t="shared" si="82"/>
        <v>1538.4615384615383</v>
      </c>
      <c r="G121" s="2">
        <f t="shared" si="83"/>
        <v>2000000</v>
      </c>
      <c r="H121" s="84">
        <f t="shared" si="84"/>
        <v>307.69230769230768</v>
      </c>
      <c r="I121" s="2">
        <f t="shared" si="85"/>
        <v>1300</v>
      </c>
      <c r="J121" s="2">
        <f t="shared" si="86"/>
        <v>4340000</v>
      </c>
      <c r="K121" s="85">
        <f t="shared" si="87"/>
        <v>1.3547008547008546</v>
      </c>
      <c r="L121" s="86">
        <v>101</v>
      </c>
      <c r="M121" s="5">
        <f t="shared" si="88"/>
        <v>19801.980198019803</v>
      </c>
      <c r="N121" s="85">
        <f t="shared" si="89"/>
        <v>11.501100110011002</v>
      </c>
      <c r="O121" s="145"/>
      <c r="P121" s="146"/>
      <c r="Q121" s="146"/>
    </row>
    <row r="122" spans="1:17" s="10" customFormat="1" x14ac:dyDescent="0.3">
      <c r="B122" s="10">
        <v>5</v>
      </c>
      <c r="C122" s="123">
        <v>0.51</v>
      </c>
      <c r="D122" s="12">
        <v>6300</v>
      </c>
      <c r="E122" s="12">
        <v>3600</v>
      </c>
      <c r="F122" s="12">
        <f t="shared" si="82"/>
        <v>2023.8095238095239</v>
      </c>
      <c r="G122" s="12">
        <f t="shared" si="83"/>
        <v>2550000</v>
      </c>
      <c r="H122" s="124">
        <f t="shared" si="84"/>
        <v>404.76190476190476</v>
      </c>
      <c r="I122" s="12">
        <f t="shared" si="85"/>
        <v>1260</v>
      </c>
      <c r="J122" s="12">
        <f t="shared" si="86"/>
        <v>7085999.9999999991</v>
      </c>
      <c r="K122" s="125">
        <f t="shared" si="87"/>
        <v>2.1243386243386242</v>
      </c>
      <c r="L122" s="94">
        <v>102</v>
      </c>
      <c r="M122" s="11">
        <f t="shared" si="88"/>
        <v>25000</v>
      </c>
      <c r="N122" s="125">
        <f t="shared" si="89"/>
        <v>14.888888888888889</v>
      </c>
      <c r="O122" s="147"/>
      <c r="P122" s="148"/>
      <c r="Q122" s="148"/>
    </row>
    <row r="123" spans="1:17" x14ac:dyDescent="0.3">
      <c r="B123">
        <v>5</v>
      </c>
      <c r="C123" s="83">
        <v>0.3</v>
      </c>
      <c r="D123" s="2">
        <v>7725</v>
      </c>
      <c r="E123" s="2">
        <v>1800</v>
      </c>
      <c r="F123" s="2">
        <f t="shared" ref="F123:F124" si="90">B123*H123</f>
        <v>970.87378640776706</v>
      </c>
      <c r="G123" s="2">
        <f t="shared" ref="G123:G124" si="91">$C$2*C123</f>
        <v>1500000</v>
      </c>
      <c r="H123" s="84">
        <f t="shared" ref="H123:H124" si="92">G123/D123</f>
        <v>194.17475728155341</v>
      </c>
      <c r="I123" s="2">
        <f t="shared" ref="I123:I124" si="93">G123/(B123*H123)</f>
        <v>1545</v>
      </c>
      <c r="J123" s="2">
        <f t="shared" ref="J123:J124" si="94">(G123*(E123+F123))/(B123*H123)</f>
        <v>4281000</v>
      </c>
      <c r="K123" s="85">
        <f t="shared" ref="K123:K124" si="95">(2*F123+E123)/3600</f>
        <v>1.0393743257820929</v>
      </c>
      <c r="L123" s="86">
        <v>101</v>
      </c>
      <c r="M123" s="5">
        <f t="shared" ref="M123:M124" si="96">G123/L123</f>
        <v>14851.485148514852</v>
      </c>
      <c r="N123" s="85">
        <f t="shared" ref="N123:N124" si="97">(2*M123+E123)/3600</f>
        <v>8.7508250825082516</v>
      </c>
      <c r="O123" s="86"/>
    </row>
    <row r="124" spans="1:17" x14ac:dyDescent="0.3">
      <c r="B124">
        <v>5</v>
      </c>
      <c r="C124" s="83">
        <v>0.4</v>
      </c>
      <c r="D124" s="2">
        <v>7725</v>
      </c>
      <c r="E124" s="2">
        <v>1800</v>
      </c>
      <c r="F124" s="2">
        <f t="shared" si="90"/>
        <v>1294.4983818770224</v>
      </c>
      <c r="G124" s="2">
        <f t="shared" si="91"/>
        <v>2000000</v>
      </c>
      <c r="H124" s="84">
        <f t="shared" si="92"/>
        <v>258.89967637540451</v>
      </c>
      <c r="I124" s="2">
        <f t="shared" si="93"/>
        <v>1545.0000000000002</v>
      </c>
      <c r="J124" s="2">
        <f t="shared" si="94"/>
        <v>4781000</v>
      </c>
      <c r="K124" s="85">
        <f t="shared" si="95"/>
        <v>1.2191657677094569</v>
      </c>
      <c r="L124" s="86">
        <v>102</v>
      </c>
      <c r="M124" s="5">
        <f t="shared" si="96"/>
        <v>19607.843137254902</v>
      </c>
      <c r="N124" s="85">
        <f t="shared" si="97"/>
        <v>11.393246187363834</v>
      </c>
      <c r="O124" s="86"/>
    </row>
    <row r="125" spans="1:17" s="10" customFormat="1" x14ac:dyDescent="0.3">
      <c r="B125" s="10">
        <v>5</v>
      </c>
      <c r="C125" s="123">
        <v>0.51</v>
      </c>
      <c r="D125" s="12">
        <v>7725</v>
      </c>
      <c r="E125" s="12">
        <v>1800</v>
      </c>
      <c r="F125" s="12">
        <f t="shared" ref="F125:F127" si="98">B125*H125</f>
        <v>1650.4854368932038</v>
      </c>
      <c r="G125" s="12">
        <f t="shared" ref="G125:G127" si="99">$C$2*C125</f>
        <v>2550000</v>
      </c>
      <c r="H125" s="124">
        <f t="shared" ref="H125:H127" si="100">G125/D125</f>
        <v>330.09708737864077</v>
      </c>
      <c r="I125" s="12">
        <f t="shared" ref="I125:I127" si="101">G125/(B125*H125)</f>
        <v>1545</v>
      </c>
      <c r="J125" s="12">
        <f t="shared" ref="J125:J127" si="102">(G125*(E125+F125))/(B125*H125)</f>
        <v>5331000</v>
      </c>
      <c r="K125" s="125">
        <f t="shared" ref="K125:K127" si="103">(2*F125+E125)/3600</f>
        <v>1.4169363538295576</v>
      </c>
      <c r="L125" s="94">
        <v>103</v>
      </c>
      <c r="M125" s="11">
        <f t="shared" ref="M125:M127" si="104">G125/L125</f>
        <v>24757.281553398057</v>
      </c>
      <c r="N125" s="125">
        <f t="shared" ref="N125:N127" si="105">(2*M125+E125)/3600</f>
        <v>14.254045307443365</v>
      </c>
      <c r="O125" s="94"/>
    </row>
    <row r="126" spans="1:17" x14ac:dyDescent="0.3">
      <c r="B126">
        <v>5</v>
      </c>
      <c r="C126" s="83">
        <v>0.3</v>
      </c>
      <c r="D126" s="2">
        <v>9000</v>
      </c>
      <c r="E126" s="2">
        <v>1800</v>
      </c>
      <c r="F126" s="2">
        <f t="shared" si="98"/>
        <v>833.33333333333326</v>
      </c>
      <c r="G126" s="2">
        <f t="shared" si="99"/>
        <v>1500000</v>
      </c>
      <c r="H126" s="84">
        <f t="shared" si="100"/>
        <v>166.66666666666666</v>
      </c>
      <c r="I126" s="2">
        <f t="shared" si="101"/>
        <v>1800.0000000000002</v>
      </c>
      <c r="J126" s="2">
        <f t="shared" si="102"/>
        <v>4740000</v>
      </c>
      <c r="K126" s="85">
        <f t="shared" si="103"/>
        <v>0.96296296296296291</v>
      </c>
      <c r="L126" s="86">
        <v>101</v>
      </c>
      <c r="M126" s="5">
        <f t="shared" si="104"/>
        <v>14851.485148514852</v>
      </c>
      <c r="N126" s="85">
        <f t="shared" si="105"/>
        <v>8.7508250825082516</v>
      </c>
      <c r="O126" s="86"/>
    </row>
    <row r="127" spans="1:17" x14ac:dyDescent="0.3">
      <c r="B127">
        <v>5</v>
      </c>
      <c r="C127" s="83">
        <v>0.4</v>
      </c>
      <c r="D127" s="2">
        <v>9000</v>
      </c>
      <c r="E127" s="2">
        <v>1800</v>
      </c>
      <c r="F127" s="2">
        <f t="shared" si="98"/>
        <v>1111.1111111111111</v>
      </c>
      <c r="G127" s="2">
        <f t="shared" si="99"/>
        <v>2000000</v>
      </c>
      <c r="H127" s="84">
        <f t="shared" si="100"/>
        <v>222.22222222222223</v>
      </c>
      <c r="I127" s="2">
        <f t="shared" si="101"/>
        <v>1800</v>
      </c>
      <c r="J127" s="2">
        <f t="shared" si="102"/>
        <v>5240000</v>
      </c>
      <c r="K127" s="85">
        <f t="shared" si="103"/>
        <v>1.117283950617284</v>
      </c>
      <c r="L127" s="86">
        <v>102</v>
      </c>
      <c r="M127" s="5">
        <f t="shared" si="104"/>
        <v>19607.843137254902</v>
      </c>
      <c r="N127" s="85">
        <f t="shared" si="105"/>
        <v>11.393246187363834</v>
      </c>
      <c r="O127" s="86"/>
    </row>
    <row r="128" spans="1:17" s="10" customFormat="1" x14ac:dyDescent="0.3">
      <c r="A128" s="10" t="s">
        <v>100</v>
      </c>
      <c r="B128" s="10">
        <v>5</v>
      </c>
      <c r="C128" s="123">
        <v>0.51</v>
      </c>
      <c r="D128" s="12">
        <v>9000</v>
      </c>
      <c r="E128" s="12">
        <v>3600</v>
      </c>
      <c r="F128" s="12">
        <f t="shared" ref="F128" si="106">B128*H128</f>
        <v>1416.6666666666665</v>
      </c>
      <c r="G128" s="12">
        <f t="shared" ref="G128" si="107">$C$2*C128</f>
        <v>2550000</v>
      </c>
      <c r="H128" s="124">
        <f t="shared" ref="H128" si="108">G128/D128</f>
        <v>283.33333333333331</v>
      </c>
      <c r="I128" s="12">
        <f>G128/(B128*H128)</f>
        <v>1800.0000000000002</v>
      </c>
      <c r="J128" s="12">
        <f t="shared" ref="J128" si="109">(G128*(E128+F128))/(B128*H128)</f>
        <v>9030000</v>
      </c>
      <c r="K128" s="125">
        <f t="shared" ref="K128" si="110">(2*F128+E128)/3600</f>
        <v>1.787037037037037</v>
      </c>
      <c r="L128" s="94">
        <v>103</v>
      </c>
      <c r="M128" s="11">
        <f t="shared" ref="M128" si="111">G128/L128</f>
        <v>24757.281553398057</v>
      </c>
      <c r="N128" s="125">
        <f t="shared" ref="N128" si="112">(2*M128+E128)/3600</f>
        <v>14.754045307443365</v>
      </c>
      <c r="O128" s="94"/>
    </row>
    <row r="129" spans="2:17" s="10" customFormat="1" x14ac:dyDescent="0.3">
      <c r="B129" s="10">
        <v>5</v>
      </c>
      <c r="C129" s="123">
        <v>0.51</v>
      </c>
      <c r="D129" s="12">
        <v>6300</v>
      </c>
      <c r="E129" s="12">
        <f>3600*48</f>
        <v>172800</v>
      </c>
      <c r="F129" s="12">
        <f t="shared" ref="F129" si="113">B129*H129</f>
        <v>2023.8095238095239</v>
      </c>
      <c r="G129" s="12">
        <f t="shared" ref="G129" si="114">$C$2*C129</f>
        <v>2550000</v>
      </c>
      <c r="H129" s="124">
        <f t="shared" ref="H129" si="115">G129/D129</f>
        <v>404.76190476190476</v>
      </c>
      <c r="I129" s="12">
        <f t="shared" ref="I129" si="116">G129/(B129*H129)</f>
        <v>1260</v>
      </c>
      <c r="J129" s="12">
        <f t="shared" ref="J129" si="117">(G129*(E129+F129))/(B129*H129)</f>
        <v>220278000</v>
      </c>
      <c r="K129" s="125">
        <f t="shared" ref="K129" si="118">(2*F129+E129)/3600</f>
        <v>49.124338624338627</v>
      </c>
      <c r="L129" s="94">
        <v>104</v>
      </c>
      <c r="M129" s="11">
        <f t="shared" ref="M129" si="119">G129/L129</f>
        <v>24519.23076923077</v>
      </c>
      <c r="N129" s="125">
        <f t="shared" ref="N129" si="120">(2*M129+E129)/3600</f>
        <v>61.621794871794869</v>
      </c>
      <c r="O129" s="94"/>
    </row>
    <row r="130" spans="2:17" ht="12.6" customHeight="1" x14ac:dyDescent="0.3">
      <c r="B130">
        <v>5</v>
      </c>
      <c r="C130" s="83">
        <v>0.4</v>
      </c>
      <c r="D130" s="2">
        <v>8000</v>
      </c>
      <c r="E130" s="2">
        <v>1000</v>
      </c>
      <c r="F130" s="2">
        <f t="shared" ref="F130" si="121">B130*H130</f>
        <v>1250</v>
      </c>
      <c r="G130" s="2">
        <f t="shared" ref="G130" si="122">$C$2*C130</f>
        <v>2000000</v>
      </c>
      <c r="H130" s="84">
        <f t="shared" ref="H130" si="123">G130/D130</f>
        <v>250</v>
      </c>
      <c r="I130" s="2">
        <f t="shared" ref="I130" si="124">G130/(B130*H130)</f>
        <v>1600</v>
      </c>
      <c r="J130" s="2">
        <f t="shared" ref="J130" si="125">(G130*(E130+F130))/(B130*H130)</f>
        <v>3600000</v>
      </c>
      <c r="K130" s="85">
        <f t="shared" ref="K130" si="126">(2*F130+E130)/3600</f>
        <v>0.97222222222222221</v>
      </c>
      <c r="L130" s="86">
        <v>102</v>
      </c>
      <c r="M130" s="5">
        <f t="shared" ref="M130" si="127">G130/L130</f>
        <v>19607.843137254902</v>
      </c>
      <c r="N130" s="85">
        <f t="shared" ref="N130" si="128">(2*M130+E130)/3600</f>
        <v>11.171023965141613</v>
      </c>
      <c r="O130" s="86"/>
    </row>
    <row r="131" spans="2:17" ht="12.6" customHeight="1" x14ac:dyDescent="0.3">
      <c r="B131">
        <v>5</v>
      </c>
      <c r="C131" s="83">
        <v>0.255</v>
      </c>
      <c r="D131" s="2">
        <v>3150</v>
      </c>
      <c r="E131" s="2">
        <f>3600*48</f>
        <v>172800</v>
      </c>
      <c r="F131" s="2">
        <f t="shared" ref="F131" si="129">B131*H131</f>
        <v>2023.8095238095239</v>
      </c>
      <c r="G131" s="2">
        <f t="shared" ref="G131:G133" si="130">$C$2*C131</f>
        <v>1275000</v>
      </c>
      <c r="H131" s="84">
        <f t="shared" ref="H131:H132" si="131">G131/D131</f>
        <v>404.76190476190476</v>
      </c>
      <c r="I131" s="2">
        <f t="shared" ref="I131:I132" si="132">G131/(B131*H131)</f>
        <v>630</v>
      </c>
      <c r="J131" s="2">
        <f t="shared" ref="J131:J132" si="133">(G131*(E131+F131))/(B131*H131)</f>
        <v>110139000</v>
      </c>
      <c r="K131" s="85">
        <f t="shared" ref="K131:K132" si="134">(2*F131+E131)/3600</f>
        <v>49.124338624338627</v>
      </c>
      <c r="L131" s="86">
        <v>103</v>
      </c>
      <c r="M131" s="5">
        <f t="shared" ref="M131:M132" si="135">G131/L131</f>
        <v>12378.640776699029</v>
      </c>
      <c r="N131" s="85">
        <f t="shared" ref="N131:N132" si="136">(2*M131+E131)/3600</f>
        <v>54.877022653721681</v>
      </c>
      <c r="O131" s="86"/>
    </row>
    <row r="132" spans="2:17" x14ac:dyDescent="0.3">
      <c r="B132">
        <v>6</v>
      </c>
      <c r="C132" s="83">
        <v>0.255</v>
      </c>
      <c r="D132" s="2">
        <v>1575</v>
      </c>
      <c r="E132" s="2">
        <f>3600*48</f>
        <v>172800</v>
      </c>
      <c r="F132" s="2">
        <f>B132*H132</f>
        <v>4857.1428571428569</v>
      </c>
      <c r="G132" s="2">
        <f t="shared" si="130"/>
        <v>1275000</v>
      </c>
      <c r="H132" s="84">
        <f t="shared" si="131"/>
        <v>809.52380952380952</v>
      </c>
      <c r="I132" s="2">
        <f t="shared" si="132"/>
        <v>262.5</v>
      </c>
      <c r="J132" s="2">
        <f t="shared" si="133"/>
        <v>46635000</v>
      </c>
      <c r="K132" s="85">
        <f t="shared" si="134"/>
        <v>50.698412698412696</v>
      </c>
      <c r="L132" s="86">
        <v>104</v>
      </c>
      <c r="M132" s="5">
        <f t="shared" si="135"/>
        <v>12259.615384615385</v>
      </c>
      <c r="N132" s="85">
        <f t="shared" si="136"/>
        <v>54.810897435897438</v>
      </c>
      <c r="O132" s="86"/>
    </row>
    <row r="133" spans="2:17" x14ac:dyDescent="0.3">
      <c r="B133">
        <v>6</v>
      </c>
      <c r="C133" s="83">
        <v>0.51</v>
      </c>
      <c r="D133" s="2">
        <v>3175</v>
      </c>
      <c r="E133" s="2">
        <f>3600*48</f>
        <v>172800</v>
      </c>
      <c r="F133" s="2">
        <f>B133*H133</f>
        <v>4818.8976377952749</v>
      </c>
      <c r="G133" s="2">
        <f t="shared" si="130"/>
        <v>2550000</v>
      </c>
      <c r="H133" s="84">
        <f>G133/D133</f>
        <v>803.14960629921256</v>
      </c>
      <c r="I133" s="2">
        <f t="shared" ref="I133" si="137">G133/(B133*H133)</f>
        <v>529.16666666666674</v>
      </c>
      <c r="J133" s="2">
        <f t="shared" ref="J133" si="138">(G133*(E133+F133))/(B133*H133)</f>
        <v>93990000.000000015</v>
      </c>
      <c r="K133" s="85">
        <f t="shared" ref="K133" si="139">(2*F133+E133)/3600</f>
        <v>50.677165354330711</v>
      </c>
      <c r="L133">
        <v>104</v>
      </c>
      <c r="M133" s="5">
        <f t="shared" ref="M133" si="140">G133/L133</f>
        <v>24519.23076923077</v>
      </c>
      <c r="N133" s="85">
        <f t="shared" ref="N133" si="141">(2*M133+E133)/3600</f>
        <v>61.621794871794869</v>
      </c>
      <c r="O133" s="86"/>
    </row>
    <row r="134" spans="2:17" x14ac:dyDescent="0.3">
      <c r="B134">
        <v>6</v>
      </c>
      <c r="C134" s="83">
        <v>0.1275</v>
      </c>
      <c r="D134" s="2">
        <v>1575</v>
      </c>
      <c r="E134" s="2">
        <f>3600*48</f>
        <v>172800</v>
      </c>
      <c r="F134" s="2">
        <f>B134*H134</f>
        <v>2428.5714285714284</v>
      </c>
      <c r="G134" s="2">
        <f t="shared" ref="G134" si="142">$C$2*C134</f>
        <v>637500</v>
      </c>
      <c r="H134" s="84">
        <f>G134/D134</f>
        <v>404.76190476190476</v>
      </c>
      <c r="I134" s="2">
        <f t="shared" ref="I134" si="143">G134/(B134*H134)</f>
        <v>262.5</v>
      </c>
      <c r="J134" s="2">
        <f t="shared" ref="J134" si="144">(G134*(E134+F134))/(B134*H134)</f>
        <v>45997500</v>
      </c>
      <c r="K134" s="85">
        <f t="shared" ref="K134" si="145">(2*F134+E134)/3600</f>
        <v>49.349206349206355</v>
      </c>
      <c r="L134">
        <v>104</v>
      </c>
      <c r="M134" s="5">
        <f t="shared" ref="M134" si="146">G134/L134</f>
        <v>6129.8076923076924</v>
      </c>
      <c r="N134" s="85">
        <f t="shared" ref="N134" si="147">(2*M134+E134)/3600</f>
        <v>51.405448717948715</v>
      </c>
      <c r="O134" s="86"/>
    </row>
    <row r="135" spans="2:17" x14ac:dyDescent="0.3">
      <c r="B135">
        <v>6</v>
      </c>
      <c r="C135" s="83">
        <v>0.17</v>
      </c>
      <c r="D135" s="2">
        <v>2100</v>
      </c>
      <c r="E135" s="2">
        <f>3600*48</f>
        <v>172800</v>
      </c>
      <c r="F135" s="2">
        <f>B135*H135</f>
        <v>2428.5714285714289</v>
      </c>
      <c r="G135" s="2">
        <f t="shared" ref="G135" si="148">$C$2*C135</f>
        <v>850000.00000000012</v>
      </c>
      <c r="H135" s="84">
        <f>G135/D135</f>
        <v>404.76190476190482</v>
      </c>
      <c r="I135" s="2">
        <f t="shared" ref="I135" si="149">G135/(B135*H135)</f>
        <v>350</v>
      </c>
      <c r="J135" s="2">
        <f t="shared" ref="J135" si="150">(G135*(E135+F135))/(B135*H135)</f>
        <v>61330000</v>
      </c>
      <c r="K135" s="85">
        <f t="shared" ref="K135" si="151">(2*F135+E135)/3600</f>
        <v>49.349206349206355</v>
      </c>
      <c r="L135">
        <v>105</v>
      </c>
      <c r="M135" s="5">
        <f t="shared" ref="M135" si="152">G135/L135</f>
        <v>8095.2380952380963</v>
      </c>
      <c r="N135" s="85">
        <f t="shared" ref="N135" si="153">(2*M135+E135)/3600</f>
        <v>52.497354497354493</v>
      </c>
      <c r="O135" s="86"/>
    </row>
    <row r="136" spans="2:17" x14ac:dyDescent="0.3">
      <c r="D136" s="2"/>
      <c r="F136" s="2"/>
      <c r="H136" s="84"/>
      <c r="K136" s="85"/>
      <c r="L136" s="86"/>
      <c r="M136" s="5"/>
      <c r="N136" s="85"/>
      <c r="O136" s="86"/>
    </row>
    <row r="137" spans="2:17" s="102" customFormat="1" x14ac:dyDescent="0.3">
      <c r="B137" s="103" t="s">
        <v>97</v>
      </c>
      <c r="C137" s="104"/>
      <c r="D137" s="105"/>
      <c r="E137" s="106"/>
      <c r="F137" s="107"/>
      <c r="G137" s="106"/>
      <c r="H137" s="108"/>
      <c r="I137" s="106"/>
      <c r="J137" s="106"/>
      <c r="K137" s="125"/>
      <c r="L137" s="10"/>
      <c r="M137" s="10"/>
      <c r="N137" s="125"/>
      <c r="O137" s="126"/>
    </row>
    <row r="138" spans="2:17" s="109" customFormat="1" x14ac:dyDescent="0.3">
      <c r="B138" s="109" t="s">
        <v>9</v>
      </c>
      <c r="C138" s="110" t="s">
        <v>10</v>
      </c>
      <c r="D138" s="111" t="s">
        <v>11</v>
      </c>
      <c r="E138" s="112" t="s">
        <v>14</v>
      </c>
      <c r="F138" s="113" t="s">
        <v>17</v>
      </c>
      <c r="G138" s="112" t="s">
        <v>12</v>
      </c>
      <c r="H138" s="114" t="s">
        <v>16</v>
      </c>
      <c r="I138" s="112" t="s">
        <v>4</v>
      </c>
      <c r="J138" s="112" t="s">
        <v>5</v>
      </c>
      <c r="K138" s="127" t="s">
        <v>29</v>
      </c>
      <c r="L138" s="128" t="s">
        <v>48</v>
      </c>
      <c r="M138" s="127"/>
      <c r="N138" s="127"/>
      <c r="O138" s="142"/>
    </row>
    <row r="139" spans="2:17" s="116" customFormat="1" x14ac:dyDescent="0.3">
      <c r="C139" s="117"/>
      <c r="D139" s="118"/>
      <c r="E139" s="119"/>
      <c r="F139" s="143" t="s">
        <v>18</v>
      </c>
      <c r="G139" s="119" t="s">
        <v>6</v>
      </c>
      <c r="H139" s="121" t="s">
        <v>15</v>
      </c>
      <c r="I139" s="119" t="s">
        <v>7</v>
      </c>
      <c r="J139" s="119" t="s">
        <v>8</v>
      </c>
      <c r="K139" s="144" t="s">
        <v>30</v>
      </c>
      <c r="L139" s="122" t="s">
        <v>49</v>
      </c>
      <c r="M139" s="144" t="s">
        <v>50</v>
      </c>
      <c r="N139" s="144" t="s">
        <v>96</v>
      </c>
      <c r="O139" s="122"/>
    </row>
    <row r="140" spans="2:17" x14ac:dyDescent="0.3">
      <c r="B140">
        <v>5</v>
      </c>
      <c r="D140" s="2">
        <v>6295</v>
      </c>
      <c r="E140" s="2">
        <v>1800</v>
      </c>
      <c r="F140" s="2">
        <f t="shared" ref="F140:F141" si="154">B140*H140</f>
        <v>2023.8284352660842</v>
      </c>
      <c r="G140" s="2">
        <v>2548000</v>
      </c>
      <c r="H140" s="84">
        <f t="shared" ref="H140:H141" si="155">G140/D140</f>
        <v>404.76568705321682</v>
      </c>
      <c r="I140" s="2">
        <f t="shared" ref="I140:I141" si="156">G140/(B140*H140)</f>
        <v>1259</v>
      </c>
      <c r="J140" s="2">
        <f t="shared" ref="J140:J141" si="157">(G140*(E140+F140))/(B140*H140)</f>
        <v>4814200</v>
      </c>
      <c r="K140" s="85">
        <f t="shared" ref="K140:K141" si="158">(2*F140+E140)/3600</f>
        <v>1.6243491307033799</v>
      </c>
      <c r="L140" s="86">
        <v>1255</v>
      </c>
      <c r="M140" s="5">
        <f t="shared" ref="M140" si="159">G140/L140</f>
        <v>2030.2788844621514</v>
      </c>
      <c r="N140" s="149">
        <f>F140-M140</f>
        <v>-6.4504491960672112</v>
      </c>
      <c r="O140" s="145"/>
      <c r="P140" s="146"/>
      <c r="Q140" s="146"/>
    </row>
    <row r="141" spans="2:17" x14ac:dyDescent="0.3">
      <c r="B141">
        <v>5</v>
      </c>
      <c r="D141" s="2">
        <v>6296</v>
      </c>
      <c r="E141" s="2">
        <v>1800</v>
      </c>
      <c r="F141" s="2">
        <f t="shared" si="154"/>
        <v>2023.9040660736975</v>
      </c>
      <c r="G141" s="2">
        <v>2548500</v>
      </c>
      <c r="H141" s="84">
        <f t="shared" si="155"/>
        <v>404.78081321473951</v>
      </c>
      <c r="I141" s="2">
        <f t="shared" si="156"/>
        <v>1259.2</v>
      </c>
      <c r="J141" s="2">
        <f t="shared" si="157"/>
        <v>4815059.9999999991</v>
      </c>
      <c r="K141" s="85">
        <f t="shared" si="158"/>
        <v>1.6243911478187207</v>
      </c>
      <c r="L141" s="86">
        <v>1256</v>
      </c>
      <c r="M141" s="5">
        <f t="shared" ref="M141:M142" si="160">G141/L141</f>
        <v>2029.06050955414</v>
      </c>
      <c r="N141" s="149">
        <f t="shared" ref="N141:N142" si="161">F141-M141</f>
        <v>-5.1564434804424764</v>
      </c>
      <c r="O141" s="145"/>
      <c r="P141" s="146"/>
      <c r="Q141" s="146"/>
    </row>
    <row r="142" spans="2:17" x14ac:dyDescent="0.3">
      <c r="B142">
        <v>5</v>
      </c>
      <c r="D142" s="2">
        <v>6297</v>
      </c>
      <c r="E142" s="2">
        <v>1800</v>
      </c>
      <c r="F142" s="2">
        <f t="shared" ref="F142:F147" si="162">B142*H142</f>
        <v>2023.9796728600923</v>
      </c>
      <c r="G142" s="2">
        <v>2549000</v>
      </c>
      <c r="H142" s="84">
        <f t="shared" ref="H142:H147" si="163">G142/D142</f>
        <v>404.79593457201844</v>
      </c>
      <c r="I142" s="2">
        <f t="shared" ref="I142:I147" si="164">G142/(B142*H142)</f>
        <v>1259.3999999999999</v>
      </c>
      <c r="J142" s="2">
        <f t="shared" ref="J142:J147" si="165">(G142*(E142+F142))/(B142*H142)</f>
        <v>4815920</v>
      </c>
      <c r="K142" s="85">
        <f t="shared" ref="K142:K147" si="166">(2*F142+E142)/3600</f>
        <v>1.6244331515889401</v>
      </c>
      <c r="L142" s="86">
        <v>1257</v>
      </c>
      <c r="M142" s="5">
        <f t="shared" si="160"/>
        <v>2027.8440731901353</v>
      </c>
      <c r="N142" s="149">
        <f t="shared" si="161"/>
        <v>-3.8644003300430541</v>
      </c>
      <c r="O142" s="145"/>
      <c r="P142" s="146"/>
      <c r="Q142" s="146"/>
    </row>
    <row r="143" spans="2:17" x14ac:dyDescent="0.3">
      <c r="B143">
        <v>5</v>
      </c>
      <c r="D143" s="2">
        <v>6298</v>
      </c>
      <c r="E143" s="2">
        <v>1800</v>
      </c>
      <c r="F143" s="2">
        <f t="shared" si="162"/>
        <v>2024.0552556367102</v>
      </c>
      <c r="G143" s="2">
        <v>2549500</v>
      </c>
      <c r="H143" s="84">
        <f t="shared" si="163"/>
        <v>404.81105112734201</v>
      </c>
      <c r="I143" s="2">
        <f t="shared" si="164"/>
        <v>1259.5999999999999</v>
      </c>
      <c r="J143" s="2">
        <f t="shared" si="165"/>
        <v>4816780</v>
      </c>
      <c r="K143" s="85">
        <f t="shared" si="166"/>
        <v>1.6244751420203944</v>
      </c>
      <c r="L143" s="86">
        <v>1258</v>
      </c>
      <c r="M143" s="5">
        <f t="shared" ref="M143:M148" si="167">G143/L143</f>
        <v>2026.6295707472177</v>
      </c>
      <c r="N143" s="149">
        <f t="shared" ref="N143:N145" si="168">F143-M143</f>
        <v>-2.5743151105075412</v>
      </c>
      <c r="O143" s="145"/>
      <c r="P143" s="146"/>
      <c r="Q143" s="146"/>
    </row>
    <row r="144" spans="2:17" x14ac:dyDescent="0.3">
      <c r="B144">
        <v>5</v>
      </c>
      <c r="D144" s="2">
        <v>6299</v>
      </c>
      <c r="E144" s="2">
        <v>1800</v>
      </c>
      <c r="F144" s="2">
        <f t="shared" si="162"/>
        <v>2024.1308144149866</v>
      </c>
      <c r="G144" s="2">
        <v>2550000</v>
      </c>
      <c r="H144" s="84">
        <f t="shared" si="163"/>
        <v>404.82616288299732</v>
      </c>
      <c r="I144" s="2">
        <f t="shared" si="164"/>
        <v>1259.8</v>
      </c>
      <c r="J144" s="2">
        <f t="shared" si="165"/>
        <v>4817639.9999999991</v>
      </c>
      <c r="K144" s="85">
        <f t="shared" si="166"/>
        <v>1.624517119119437</v>
      </c>
      <c r="L144" s="86">
        <v>1259</v>
      </c>
      <c r="M144" s="5">
        <f t="shared" si="167"/>
        <v>2025.4169976171565</v>
      </c>
      <c r="N144" s="149">
        <f t="shared" si="168"/>
        <v>-1.2861832021699229</v>
      </c>
      <c r="O144" s="145"/>
      <c r="P144" s="146"/>
      <c r="Q144" s="146"/>
    </row>
    <row r="145" spans="1:17" x14ac:dyDescent="0.3">
      <c r="B145">
        <v>5</v>
      </c>
      <c r="D145" s="2">
        <v>6300</v>
      </c>
      <c r="E145" s="2">
        <v>1800</v>
      </c>
      <c r="F145" s="2">
        <f t="shared" si="162"/>
        <v>2024.2063492063492</v>
      </c>
      <c r="G145" s="2">
        <v>2550500</v>
      </c>
      <c r="H145" s="84">
        <f t="shared" si="163"/>
        <v>404.84126984126982</v>
      </c>
      <c r="I145" s="2">
        <f t="shared" si="164"/>
        <v>1260</v>
      </c>
      <c r="J145" s="2">
        <f t="shared" si="165"/>
        <v>4818500</v>
      </c>
      <c r="K145" s="85">
        <f t="shared" si="166"/>
        <v>1.6245590828924161</v>
      </c>
      <c r="L145" s="86">
        <v>1260</v>
      </c>
      <c r="M145" s="5">
        <f t="shared" si="167"/>
        <v>2024.2063492063492</v>
      </c>
      <c r="N145" s="149">
        <f t="shared" si="168"/>
        <v>0</v>
      </c>
      <c r="O145" s="145"/>
      <c r="P145" s="146"/>
      <c r="Q145" s="146"/>
    </row>
    <row r="146" spans="1:17" x14ac:dyDescent="0.3">
      <c r="B146">
        <v>5</v>
      </c>
      <c r="D146" s="2">
        <v>6301</v>
      </c>
      <c r="E146" s="2">
        <v>1800</v>
      </c>
      <c r="F146" s="2">
        <f t="shared" si="162"/>
        <v>2024.2818600222188</v>
      </c>
      <c r="G146" s="2">
        <v>2551000</v>
      </c>
      <c r="H146" s="84">
        <f t="shared" si="163"/>
        <v>404.85637200444376</v>
      </c>
      <c r="I146" s="2">
        <f t="shared" si="164"/>
        <v>1260.2</v>
      </c>
      <c r="J146" s="2">
        <f t="shared" si="165"/>
        <v>4819360.0000000009</v>
      </c>
      <c r="K146" s="85">
        <f t="shared" si="166"/>
        <v>1.6246010333456773</v>
      </c>
      <c r="L146" s="86">
        <v>1261</v>
      </c>
      <c r="M146" s="5">
        <f t="shared" si="167"/>
        <v>2022.9976209357653</v>
      </c>
      <c r="N146" s="149">
        <f>F146-M146</f>
        <v>1.2842390864534536</v>
      </c>
      <c r="O146" s="145"/>
      <c r="P146" s="146"/>
      <c r="Q146" s="146"/>
    </row>
    <row r="147" spans="1:17" x14ac:dyDescent="0.3">
      <c r="B147">
        <v>5</v>
      </c>
      <c r="D147" s="2">
        <v>6302</v>
      </c>
      <c r="E147" s="2">
        <v>1800</v>
      </c>
      <c r="F147" s="2">
        <f t="shared" si="162"/>
        <v>2024.3573468740083</v>
      </c>
      <c r="G147" s="2">
        <v>2551500</v>
      </c>
      <c r="H147" s="84">
        <f t="shared" si="163"/>
        <v>404.87146937480168</v>
      </c>
      <c r="I147" s="2">
        <f t="shared" si="164"/>
        <v>1260.4000000000001</v>
      </c>
      <c r="J147" s="2">
        <f t="shared" si="165"/>
        <v>4820220</v>
      </c>
      <c r="K147" s="85">
        <f t="shared" si="166"/>
        <v>1.6246429704855601</v>
      </c>
      <c r="L147" s="86">
        <v>1262</v>
      </c>
      <c r="M147" s="5">
        <f t="shared" si="167"/>
        <v>2021.7908082408874</v>
      </c>
      <c r="N147" s="149">
        <f t="shared" ref="N147:N150" si="169">F147-M147</f>
        <v>2.5665386331208992</v>
      </c>
      <c r="O147" s="145"/>
      <c r="P147" s="146"/>
      <c r="Q147" s="146"/>
    </row>
    <row r="148" spans="1:17" x14ac:dyDescent="0.3">
      <c r="B148">
        <v>5</v>
      </c>
      <c r="D148" s="2">
        <v>6303</v>
      </c>
      <c r="E148" s="2">
        <v>1800</v>
      </c>
      <c r="F148" s="2">
        <f t="shared" ref="F148:F150" si="170">B148*H148</f>
        <v>2024.4328097731238</v>
      </c>
      <c r="G148" s="2">
        <v>2552000</v>
      </c>
      <c r="H148" s="84">
        <f t="shared" ref="H148:H150" si="171">G148/D148</f>
        <v>404.88656195462477</v>
      </c>
      <c r="I148" s="2">
        <f t="shared" ref="I148:I150" si="172">G148/(B148*H148)</f>
        <v>1260.6000000000001</v>
      </c>
      <c r="J148" s="2">
        <f t="shared" ref="J148:J150" si="173">(G148*(E148+F148))/(B148*H148)</f>
        <v>4821080</v>
      </c>
      <c r="K148" s="85">
        <f t="shared" ref="K148:K150" si="174">(2*F148+E148)/3600</f>
        <v>1.6246848943184022</v>
      </c>
      <c r="L148" s="86">
        <v>1263</v>
      </c>
      <c r="M148" s="5">
        <f t="shared" si="167"/>
        <v>2020.5859065716547</v>
      </c>
      <c r="N148" s="149">
        <f t="shared" si="169"/>
        <v>3.8469032014691038</v>
      </c>
      <c r="O148" s="145"/>
      <c r="P148" s="146"/>
      <c r="Q148" s="146"/>
    </row>
    <row r="149" spans="1:17" x14ac:dyDescent="0.3">
      <c r="B149">
        <v>5</v>
      </c>
      <c r="D149" s="2">
        <v>6304</v>
      </c>
      <c r="E149" s="2">
        <v>1800</v>
      </c>
      <c r="F149" s="2">
        <f t="shared" si="170"/>
        <v>2024.5082487309646</v>
      </c>
      <c r="G149" s="2">
        <v>2552500</v>
      </c>
      <c r="H149" s="84">
        <f t="shared" si="171"/>
        <v>404.9016497461929</v>
      </c>
      <c r="I149" s="2">
        <f t="shared" si="172"/>
        <v>1260.8</v>
      </c>
      <c r="J149" s="2">
        <f t="shared" si="173"/>
        <v>4821940</v>
      </c>
      <c r="K149" s="85">
        <f t="shared" si="174"/>
        <v>1.6247268048505359</v>
      </c>
      <c r="L149" s="86">
        <v>1264</v>
      </c>
      <c r="M149" s="5">
        <f t="shared" ref="M149:M150" si="175">G149/L149</f>
        <v>2019.382911392405</v>
      </c>
      <c r="N149" s="149">
        <f t="shared" si="169"/>
        <v>5.1253373385595751</v>
      </c>
      <c r="O149" s="145"/>
      <c r="P149" s="146"/>
      <c r="Q149" s="146"/>
    </row>
    <row r="150" spans="1:17" x14ac:dyDescent="0.3">
      <c r="B150">
        <v>5</v>
      </c>
      <c r="C150" s="83">
        <v>0.51</v>
      </c>
      <c r="D150" s="2">
        <v>6305</v>
      </c>
      <c r="E150" s="2">
        <v>1800</v>
      </c>
      <c r="F150" s="2">
        <f t="shared" si="170"/>
        <v>2022.204599524187</v>
      </c>
      <c r="G150" s="2">
        <v>2550000</v>
      </c>
      <c r="H150" s="84">
        <f t="shared" si="171"/>
        <v>404.44091990483741</v>
      </c>
      <c r="I150" s="2">
        <f t="shared" si="172"/>
        <v>1261.0000000000002</v>
      </c>
      <c r="J150" s="2">
        <f t="shared" si="173"/>
        <v>4819800</v>
      </c>
      <c r="K150" s="85">
        <f t="shared" si="174"/>
        <v>1.6234469997356593</v>
      </c>
      <c r="L150" s="86">
        <v>1265</v>
      </c>
      <c r="M150" s="5">
        <f t="shared" si="175"/>
        <v>2015.810276679842</v>
      </c>
      <c r="N150" s="149">
        <f t="shared" si="169"/>
        <v>6.3943228443449698</v>
      </c>
      <c r="O150" s="145"/>
      <c r="P150" s="146"/>
      <c r="Q150" s="146"/>
    </row>
    <row r="151" spans="1:17" x14ac:dyDescent="0.3">
      <c r="B151">
        <v>6</v>
      </c>
      <c r="C151" s="83">
        <v>0.01</v>
      </c>
      <c r="D151" s="2">
        <v>300</v>
      </c>
      <c r="E151" s="2">
        <f>4*3600</f>
        <v>14400</v>
      </c>
      <c r="F151" s="2">
        <f>B151*H151</f>
        <v>1000</v>
      </c>
      <c r="G151" s="2">
        <f>$C$2*C151</f>
        <v>50000</v>
      </c>
      <c r="H151" s="84">
        <f t="shared" ref="H151" si="176">G151/D151</f>
        <v>166.66666666666666</v>
      </c>
      <c r="I151" s="2">
        <f t="shared" ref="I151" si="177">G151/(B151*H151)</f>
        <v>50</v>
      </c>
      <c r="J151" s="2">
        <f t="shared" ref="J151" si="178">(G151*(E151+F151))/(B151*H151)</f>
        <v>770000</v>
      </c>
      <c r="K151" s="85">
        <f t="shared" ref="K151" si="179">(2*F151+E151)/3600</f>
        <v>4.5555555555555554</v>
      </c>
      <c r="L151" s="86">
        <v>3000</v>
      </c>
      <c r="M151" s="5">
        <f t="shared" ref="M151" si="180">G151/L151</f>
        <v>16.666666666666668</v>
      </c>
      <c r="N151" s="149">
        <f t="shared" ref="N151" si="181">F151-M151</f>
        <v>983.33333333333337</v>
      </c>
      <c r="O151" s="145"/>
      <c r="P151" s="146"/>
      <c r="Q151" s="146"/>
    </row>
    <row r="154" spans="1:17" s="102" customFormat="1" x14ac:dyDescent="0.3">
      <c r="B154" s="103" t="s">
        <v>97</v>
      </c>
      <c r="C154" s="104"/>
      <c r="D154" s="105"/>
      <c r="E154" s="106"/>
      <c r="F154" s="107"/>
      <c r="G154" s="106"/>
      <c r="H154" s="108"/>
      <c r="I154" s="106"/>
      <c r="J154" s="106"/>
      <c r="K154" s="125"/>
      <c r="L154" s="10"/>
      <c r="M154" s="10"/>
      <c r="N154" s="125"/>
      <c r="O154" s="126"/>
    </row>
    <row r="155" spans="1:17" s="109" customFormat="1" x14ac:dyDescent="0.3">
      <c r="B155" s="109" t="s">
        <v>9</v>
      </c>
      <c r="C155" s="110" t="s">
        <v>10</v>
      </c>
      <c r="D155" s="111" t="s">
        <v>11</v>
      </c>
      <c r="E155" s="112" t="s">
        <v>14</v>
      </c>
      <c r="F155" s="113" t="s">
        <v>17</v>
      </c>
      <c r="G155" s="112" t="s">
        <v>12</v>
      </c>
      <c r="H155" s="114" t="s">
        <v>16</v>
      </c>
      <c r="I155" s="112" t="s">
        <v>4</v>
      </c>
      <c r="J155" s="112" t="s">
        <v>5</v>
      </c>
      <c r="K155" s="127" t="s">
        <v>29</v>
      </c>
      <c r="L155" s="128" t="s">
        <v>48</v>
      </c>
      <c r="M155" s="127"/>
      <c r="N155" s="127"/>
      <c r="O155" s="142"/>
    </row>
    <row r="156" spans="1:17" s="116" customFormat="1" x14ac:dyDescent="0.3">
      <c r="C156" s="117"/>
      <c r="D156" s="118"/>
      <c r="E156" s="119"/>
      <c r="F156" s="143" t="s">
        <v>18</v>
      </c>
      <c r="G156" s="119" t="s">
        <v>6</v>
      </c>
      <c r="H156" s="121" t="s">
        <v>15</v>
      </c>
      <c r="I156" s="119" t="s">
        <v>7</v>
      </c>
      <c r="J156" s="119" t="s">
        <v>8</v>
      </c>
      <c r="K156" s="144" t="s">
        <v>30</v>
      </c>
      <c r="L156" s="122" t="s">
        <v>49</v>
      </c>
      <c r="M156" s="144" t="s">
        <v>50</v>
      </c>
      <c r="N156" s="144" t="s">
        <v>96</v>
      </c>
      <c r="O156" s="122"/>
    </row>
    <row r="157" spans="1:17" x14ac:dyDescent="0.3">
      <c r="A157" t="s">
        <v>116</v>
      </c>
      <c r="B157">
        <v>13</v>
      </c>
      <c r="C157" s="83">
        <v>0.255</v>
      </c>
      <c r="D157" s="2">
        <v>3000</v>
      </c>
      <c r="E157" s="2">
        <v>3600</v>
      </c>
      <c r="F157" s="2">
        <f t="shared" ref="F157" si="182">B157*H157</f>
        <v>5525</v>
      </c>
      <c r="G157" s="2">
        <f t="shared" ref="G157" si="183">$C$2*C157</f>
        <v>1275000</v>
      </c>
      <c r="H157" s="84">
        <f t="shared" ref="H157" si="184">G157/D157</f>
        <v>425</v>
      </c>
      <c r="I157" s="2">
        <f t="shared" ref="I157" si="185">G157/(B157*H157)</f>
        <v>230.76923076923077</v>
      </c>
      <c r="J157" s="2">
        <f t="shared" ref="J157" si="186">(G157*(E157+F157))/(B157*H157)</f>
        <v>2105769.230769231</v>
      </c>
      <c r="K157" s="85">
        <f t="shared" ref="K157" si="187">(2*F157+E157)/3600</f>
        <v>4.0694444444444446</v>
      </c>
      <c r="L157" s="86">
        <v>1255</v>
      </c>
      <c r="M157" s="5">
        <f t="shared" ref="M157" si="188">G157/L157</f>
        <v>1015.9362549800796</v>
      </c>
      <c r="N157" s="149">
        <f>F157-M157</f>
        <v>4509.0637450199201</v>
      </c>
      <c r="O157" s="145"/>
      <c r="P157" s="146"/>
      <c r="Q157" s="146"/>
    </row>
    <row r="158" spans="1:17" x14ac:dyDescent="0.3">
      <c r="A158" t="s">
        <v>115</v>
      </c>
      <c r="B158">
        <v>13</v>
      </c>
      <c r="C158" s="83">
        <v>0.255</v>
      </c>
      <c r="D158" s="2">
        <v>4000</v>
      </c>
      <c r="E158" s="2">
        <v>3600</v>
      </c>
      <c r="F158" s="2">
        <f t="shared" ref="F158" si="189">B158*H158</f>
        <v>4143.75</v>
      </c>
      <c r="G158" s="2">
        <f t="shared" ref="G158" si="190">$C$2*C158</f>
        <v>1275000</v>
      </c>
      <c r="H158" s="84">
        <f t="shared" ref="H158" si="191">G158/D158</f>
        <v>318.75</v>
      </c>
      <c r="I158" s="2">
        <f t="shared" ref="I158" si="192">G158/(B158*H158)</f>
        <v>307.69230769230768</v>
      </c>
      <c r="J158" s="2">
        <f t="shared" ref="J158" si="193">(G158*(E158+F158))/(B158*H158)</f>
        <v>2382692.3076923075</v>
      </c>
      <c r="K158" s="85">
        <f t="shared" ref="K158" si="194">(2*F158+E158)/3600</f>
        <v>3.3020833333333335</v>
      </c>
      <c r="L158" s="86">
        <v>1255</v>
      </c>
      <c r="M158" s="5">
        <f t="shared" ref="M158" si="195">G158/L158</f>
        <v>1015.9362549800796</v>
      </c>
      <c r="N158" s="149">
        <f>F158-M158</f>
        <v>3127.8137450199201</v>
      </c>
      <c r="O158" s="145"/>
      <c r="P158" s="146"/>
      <c r="Q158" s="146"/>
    </row>
    <row r="159" spans="1:17" x14ac:dyDescent="0.3">
      <c r="A159" t="s">
        <v>113</v>
      </c>
      <c r="B159">
        <v>13</v>
      </c>
      <c r="C159" s="83">
        <v>0.255</v>
      </c>
      <c r="D159" s="2">
        <v>5000</v>
      </c>
      <c r="E159" s="2">
        <v>3600</v>
      </c>
      <c r="F159" s="2">
        <f t="shared" ref="F159:F173" si="196">B159*H159</f>
        <v>3315</v>
      </c>
      <c r="G159" s="2">
        <f t="shared" ref="G159:G185" si="197">$C$2*C159</f>
        <v>1275000</v>
      </c>
      <c r="H159" s="84">
        <f t="shared" ref="H159:H174" si="198">G159/D159</f>
        <v>255</v>
      </c>
      <c r="I159" s="2">
        <f t="shared" ref="I159:I174" si="199">G159/(B159*H159)</f>
        <v>384.61538461538464</v>
      </c>
      <c r="J159" s="2">
        <f t="shared" ref="J159:J174" si="200">(G159*(E159+F159))/(B159*H159)</f>
        <v>2659615.3846153845</v>
      </c>
      <c r="K159" s="85">
        <f t="shared" ref="K159:K174" si="201">(2*F159+E159)/3600</f>
        <v>2.8416666666666668</v>
      </c>
      <c r="L159" s="86">
        <v>1255</v>
      </c>
      <c r="M159" s="5">
        <f t="shared" ref="M159:M174" si="202">G159/L159</f>
        <v>1015.9362549800796</v>
      </c>
      <c r="N159" s="149">
        <f>F159-M159</f>
        <v>2299.0637450199201</v>
      </c>
      <c r="O159" s="145"/>
      <c r="P159" s="146"/>
      <c r="Q159" s="146"/>
    </row>
    <row r="160" spans="1:17" x14ac:dyDescent="0.3">
      <c r="A160" t="s">
        <v>106</v>
      </c>
      <c r="B160">
        <v>13</v>
      </c>
      <c r="C160" s="83">
        <v>0.255</v>
      </c>
      <c r="D160" s="2">
        <v>6000</v>
      </c>
      <c r="E160" s="2">
        <v>3600</v>
      </c>
      <c r="F160" s="2">
        <f t="shared" si="196"/>
        <v>2762.5</v>
      </c>
      <c r="G160" s="2">
        <f t="shared" si="197"/>
        <v>1275000</v>
      </c>
      <c r="H160" s="84">
        <f t="shared" si="198"/>
        <v>212.5</v>
      </c>
      <c r="I160" s="2">
        <f t="shared" si="199"/>
        <v>461.53846153846155</v>
      </c>
      <c r="J160" s="2">
        <f t="shared" si="200"/>
        <v>2936538.4615384615</v>
      </c>
      <c r="K160" s="85">
        <f t="shared" si="201"/>
        <v>2.5347222222222223</v>
      </c>
      <c r="L160" s="86">
        <v>1256</v>
      </c>
      <c r="M160" s="5">
        <f t="shared" si="202"/>
        <v>1015.1273885350319</v>
      </c>
      <c r="N160" s="149">
        <f t="shared" ref="N160:N168" si="203">F160-M160</f>
        <v>1747.372611464968</v>
      </c>
      <c r="O160" s="145"/>
      <c r="P160" s="146"/>
      <c r="Q160" s="146"/>
    </row>
    <row r="161" spans="1:17" x14ac:dyDescent="0.3">
      <c r="A161" t="s">
        <v>114</v>
      </c>
      <c r="B161">
        <v>13</v>
      </c>
      <c r="C161" s="83">
        <v>0.255</v>
      </c>
      <c r="D161" s="2">
        <v>7000</v>
      </c>
      <c r="E161" s="2">
        <v>3600</v>
      </c>
      <c r="F161" s="2">
        <f t="shared" ref="F161:F166" si="204">B161*H161</f>
        <v>2367.8571428571427</v>
      </c>
      <c r="G161" s="2">
        <f t="shared" ref="G161:G166" si="205">$C$2*C161</f>
        <v>1275000</v>
      </c>
      <c r="H161" s="84">
        <f t="shared" ref="H161:H166" si="206">G161/D161</f>
        <v>182.14285714285714</v>
      </c>
      <c r="I161" s="2">
        <f t="shared" ref="I161:I166" si="207">G161/(B161*H161)</f>
        <v>538.46153846153845</v>
      </c>
      <c r="J161" s="2">
        <f t="shared" ref="J161:J166" si="208">(G161*(E161+F161))/(B161*H161)</f>
        <v>3213461.538461539</v>
      </c>
      <c r="K161" s="85">
        <f t="shared" ref="K161:K166" si="209">(2*F161+E161)/3600</f>
        <v>2.3154761904761907</v>
      </c>
      <c r="L161" s="86">
        <v>1257</v>
      </c>
      <c r="M161" s="5">
        <f t="shared" ref="M161:M166" si="210">G161/L161</f>
        <v>1014.3198090692124</v>
      </c>
      <c r="N161" s="149">
        <f t="shared" ref="N161:N166" si="211">F161-M161</f>
        <v>1353.5373337879303</v>
      </c>
      <c r="O161" s="145"/>
      <c r="P161" s="146"/>
      <c r="Q161" s="146"/>
    </row>
    <row r="162" spans="1:17" ht="15" customHeight="1" x14ac:dyDescent="0.3">
      <c r="D162" s="2"/>
      <c r="F162" s="2"/>
      <c r="H162" s="84"/>
      <c r="K162" s="85"/>
      <c r="L162" s="86"/>
      <c r="M162" s="5"/>
      <c r="N162" s="149"/>
      <c r="O162" s="145"/>
      <c r="P162" s="146"/>
      <c r="Q162" s="146"/>
    </row>
    <row r="163" spans="1:17" ht="15" customHeight="1" x14ac:dyDescent="0.3">
      <c r="A163" t="s">
        <v>121</v>
      </c>
      <c r="B163">
        <v>13</v>
      </c>
      <c r="C163" s="83">
        <v>0.51</v>
      </c>
      <c r="D163" s="2">
        <v>4000</v>
      </c>
      <c r="E163" s="2">
        <v>3600</v>
      </c>
      <c r="F163" s="2">
        <f t="shared" ref="F163" si="212">B163*H163</f>
        <v>8287.5</v>
      </c>
      <c r="G163" s="2">
        <f t="shared" ref="G163" si="213">$C$2*C163</f>
        <v>2550000</v>
      </c>
      <c r="H163" s="84">
        <f t="shared" ref="H163" si="214">G163/D163</f>
        <v>637.5</v>
      </c>
      <c r="I163" s="2">
        <f t="shared" ref="I163" si="215">G163/(B163*H163)</f>
        <v>307.69230769230768</v>
      </c>
      <c r="J163" s="2">
        <f t="shared" ref="J163" si="216">(G163*(E163+F163))/(B163*H163)</f>
        <v>3657692.3076923075</v>
      </c>
      <c r="K163" s="85">
        <f t="shared" ref="K163" si="217">(2*F163+E163)/3600</f>
        <v>5.604166666666667</v>
      </c>
      <c r="L163" s="86">
        <v>1255</v>
      </c>
      <c r="M163" s="5">
        <f t="shared" ref="M163" si="218">G163/L163</f>
        <v>2031.8725099601593</v>
      </c>
      <c r="N163" s="149">
        <f t="shared" ref="N163" si="219">F163-M163</f>
        <v>6255.6274900398403</v>
      </c>
      <c r="O163" s="145"/>
      <c r="P163" s="146"/>
      <c r="Q163" s="146"/>
    </row>
    <row r="164" spans="1:17" ht="15" customHeight="1" x14ac:dyDescent="0.3">
      <c r="A164" t="s">
        <v>120</v>
      </c>
      <c r="B164">
        <v>13</v>
      </c>
      <c r="C164" s="83">
        <v>0.51</v>
      </c>
      <c r="D164" s="2">
        <v>5000</v>
      </c>
      <c r="E164" s="2">
        <v>3600</v>
      </c>
      <c r="F164" s="2">
        <f t="shared" si="204"/>
        <v>6630</v>
      </c>
      <c r="G164" s="2">
        <f t="shared" si="205"/>
        <v>2550000</v>
      </c>
      <c r="H164" s="84">
        <f t="shared" si="206"/>
        <v>510</v>
      </c>
      <c r="I164" s="2">
        <f t="shared" si="207"/>
        <v>384.61538461538464</v>
      </c>
      <c r="J164" s="2">
        <f t="shared" si="208"/>
        <v>3934615.3846153845</v>
      </c>
      <c r="K164" s="85">
        <f t="shared" si="209"/>
        <v>4.6833333333333336</v>
      </c>
      <c r="L164" s="86">
        <v>1256</v>
      </c>
      <c r="M164" s="5">
        <f t="shared" si="210"/>
        <v>2030.2547770700637</v>
      </c>
      <c r="N164" s="149">
        <f t="shared" si="211"/>
        <v>4599.7452229299361</v>
      </c>
      <c r="O164" s="145"/>
      <c r="P164" s="146"/>
      <c r="Q164" s="146"/>
    </row>
    <row r="165" spans="1:17" ht="15" customHeight="1" x14ac:dyDescent="0.3">
      <c r="A165" t="s">
        <v>119</v>
      </c>
      <c r="B165">
        <v>13</v>
      </c>
      <c r="C165" s="83">
        <v>0.51</v>
      </c>
      <c r="D165" s="2">
        <v>6000</v>
      </c>
      <c r="E165" s="2">
        <v>3600</v>
      </c>
      <c r="F165" s="2">
        <f t="shared" si="204"/>
        <v>5525</v>
      </c>
      <c r="G165" s="2">
        <f t="shared" si="205"/>
        <v>2550000</v>
      </c>
      <c r="H165" s="84">
        <f t="shared" si="206"/>
        <v>425</v>
      </c>
      <c r="I165" s="2">
        <f t="shared" si="207"/>
        <v>461.53846153846155</v>
      </c>
      <c r="J165" s="2">
        <f t="shared" si="208"/>
        <v>4211538.461538462</v>
      </c>
      <c r="K165" s="85">
        <f t="shared" si="209"/>
        <v>4.0694444444444446</v>
      </c>
      <c r="L165" s="86">
        <v>1257</v>
      </c>
      <c r="M165" s="5">
        <f t="shared" si="210"/>
        <v>2028.6396181384248</v>
      </c>
      <c r="N165" s="149">
        <f t="shared" si="211"/>
        <v>3496.3603818615752</v>
      </c>
      <c r="O165" s="145"/>
      <c r="P165" s="146"/>
      <c r="Q165" s="146"/>
    </row>
    <row r="166" spans="1:17" ht="15" customHeight="1" x14ac:dyDescent="0.3">
      <c r="A166" t="s">
        <v>118</v>
      </c>
      <c r="B166">
        <v>13</v>
      </c>
      <c r="C166" s="83">
        <v>0.51</v>
      </c>
      <c r="D166" s="2">
        <v>7000</v>
      </c>
      <c r="E166" s="2">
        <v>3600</v>
      </c>
      <c r="F166" s="2">
        <f t="shared" si="204"/>
        <v>4735.7142857142853</v>
      </c>
      <c r="G166" s="2">
        <f t="shared" si="205"/>
        <v>2550000</v>
      </c>
      <c r="H166" s="84">
        <f t="shared" si="206"/>
        <v>364.28571428571428</v>
      </c>
      <c r="I166" s="2">
        <f t="shared" si="207"/>
        <v>538.46153846153845</v>
      </c>
      <c r="J166" s="2">
        <f t="shared" si="208"/>
        <v>4488461.538461539</v>
      </c>
      <c r="K166" s="85">
        <f t="shared" si="209"/>
        <v>3.6309523809523809</v>
      </c>
      <c r="L166" s="86">
        <v>1258</v>
      </c>
      <c r="M166" s="5">
        <f t="shared" si="210"/>
        <v>2027.0270270270271</v>
      </c>
      <c r="N166" s="149">
        <f t="shared" si="211"/>
        <v>2708.6872586872582</v>
      </c>
      <c r="O166" s="145"/>
      <c r="P166" s="146"/>
      <c r="Q166" s="146"/>
    </row>
    <row r="167" spans="1:17" ht="15" customHeight="1" x14ac:dyDescent="0.3">
      <c r="A167" t="s">
        <v>117</v>
      </c>
      <c r="B167">
        <v>13</v>
      </c>
      <c r="C167" s="83">
        <v>0.51</v>
      </c>
      <c r="D167" s="2">
        <v>8000</v>
      </c>
      <c r="E167" s="2">
        <v>3600</v>
      </c>
      <c r="F167" s="2">
        <f t="shared" si="196"/>
        <v>4143.75</v>
      </c>
      <c r="G167" s="2">
        <f t="shared" si="197"/>
        <v>2550000</v>
      </c>
      <c r="H167" s="84">
        <f t="shared" si="198"/>
        <v>318.75</v>
      </c>
      <c r="I167" s="2">
        <f t="shared" si="199"/>
        <v>615.38461538461536</v>
      </c>
      <c r="J167" s="2">
        <f t="shared" si="200"/>
        <v>4765384.615384615</v>
      </c>
      <c r="K167" s="85">
        <f t="shared" si="201"/>
        <v>3.3020833333333335</v>
      </c>
      <c r="L167" s="86">
        <v>1259</v>
      </c>
      <c r="M167" s="5">
        <f t="shared" si="202"/>
        <v>2025.4169976171565</v>
      </c>
      <c r="N167" s="149">
        <f t="shared" si="203"/>
        <v>2118.3330023828435</v>
      </c>
      <c r="O167" s="145"/>
      <c r="P167" s="146"/>
      <c r="Q167" s="146"/>
    </row>
    <row r="168" spans="1:17" x14ac:dyDescent="0.3">
      <c r="A168" t="s">
        <v>111</v>
      </c>
      <c r="B168">
        <v>13</v>
      </c>
      <c r="C168" s="83">
        <v>0.51</v>
      </c>
      <c r="D168" s="2">
        <v>9000</v>
      </c>
      <c r="E168" s="2">
        <v>3600</v>
      </c>
      <c r="F168" s="2">
        <f t="shared" si="196"/>
        <v>3683.333333333333</v>
      </c>
      <c r="G168" s="2">
        <f t="shared" si="197"/>
        <v>2550000</v>
      </c>
      <c r="H168" s="84">
        <f t="shared" si="198"/>
        <v>283.33333333333331</v>
      </c>
      <c r="I168" s="2">
        <f t="shared" si="199"/>
        <v>692.30769230769238</v>
      </c>
      <c r="J168" s="2">
        <f t="shared" si="200"/>
        <v>5042307.692307693</v>
      </c>
      <c r="K168" s="85">
        <f t="shared" si="201"/>
        <v>3.0462962962962963</v>
      </c>
      <c r="L168" s="86">
        <v>1260</v>
      </c>
      <c r="M168" s="5">
        <f t="shared" si="202"/>
        <v>2023.8095238095239</v>
      </c>
      <c r="N168" s="149">
        <f t="shared" si="203"/>
        <v>1659.5238095238092</v>
      </c>
      <c r="O168" s="145"/>
      <c r="P168" s="146"/>
      <c r="Q168" s="146"/>
    </row>
    <row r="169" spans="1:17" x14ac:dyDescent="0.3">
      <c r="A169" t="s">
        <v>110</v>
      </c>
      <c r="B169">
        <v>13</v>
      </c>
      <c r="C169" s="83">
        <v>0.51</v>
      </c>
      <c r="D169" s="2">
        <v>10000</v>
      </c>
      <c r="E169" s="2">
        <v>3600</v>
      </c>
      <c r="F169" s="2">
        <f t="shared" si="196"/>
        <v>3315</v>
      </c>
      <c r="G169" s="2">
        <f t="shared" si="197"/>
        <v>2550000</v>
      </c>
      <c r="H169" s="84">
        <f t="shared" si="198"/>
        <v>255</v>
      </c>
      <c r="I169" s="2">
        <f t="shared" si="199"/>
        <v>769.23076923076928</v>
      </c>
      <c r="J169" s="2">
        <f t="shared" si="200"/>
        <v>5319230.769230769</v>
      </c>
      <c r="K169" s="85">
        <f t="shared" si="201"/>
        <v>2.8416666666666668</v>
      </c>
      <c r="L169" s="86">
        <v>1261</v>
      </c>
      <c r="M169" s="5">
        <f t="shared" si="202"/>
        <v>2022.2045995241872</v>
      </c>
      <c r="N169" s="149">
        <f>F169-M169</f>
        <v>1292.7954004758128</v>
      </c>
      <c r="O169" s="145"/>
      <c r="P169" s="146"/>
      <c r="Q169" s="146"/>
    </row>
    <row r="170" spans="1:17" x14ac:dyDescent="0.3">
      <c r="A170" t="s">
        <v>112</v>
      </c>
      <c r="B170">
        <v>13</v>
      </c>
      <c r="C170" s="83">
        <v>0.51</v>
      </c>
      <c r="D170" s="2">
        <v>11000</v>
      </c>
      <c r="E170" s="2">
        <v>3600</v>
      </c>
      <c r="F170" s="2">
        <f t="shared" si="196"/>
        <v>3013.6363636363635</v>
      </c>
      <c r="G170" s="2">
        <f t="shared" si="197"/>
        <v>2550000</v>
      </c>
      <c r="H170" s="84">
        <f t="shared" si="198"/>
        <v>231.81818181818181</v>
      </c>
      <c r="I170" s="2">
        <f t="shared" si="199"/>
        <v>846.15384615384619</v>
      </c>
      <c r="J170" s="2">
        <f t="shared" si="200"/>
        <v>5596153.8461538469</v>
      </c>
      <c r="K170" s="85">
        <f t="shared" si="201"/>
        <v>2.6742424242424243</v>
      </c>
      <c r="L170" s="86">
        <v>1262</v>
      </c>
      <c r="M170" s="5">
        <f t="shared" si="202"/>
        <v>2020.6022187004755</v>
      </c>
      <c r="N170" s="149">
        <f t="shared" ref="N170:N174" si="220">F170-M170</f>
        <v>993.03414493588798</v>
      </c>
      <c r="O170" s="145"/>
      <c r="P170" s="146"/>
      <c r="Q170" s="146"/>
    </row>
    <row r="171" spans="1:17" x14ac:dyDescent="0.3">
      <c r="A171" t="s">
        <v>109</v>
      </c>
      <c r="B171">
        <v>13</v>
      </c>
      <c r="C171" s="83">
        <v>0.51</v>
      </c>
      <c r="D171" s="2">
        <v>12000</v>
      </c>
      <c r="E171" s="2">
        <v>3600</v>
      </c>
      <c r="F171" s="2">
        <f t="shared" si="196"/>
        <v>2762.5</v>
      </c>
      <c r="G171" s="2">
        <f t="shared" si="197"/>
        <v>2550000</v>
      </c>
      <c r="H171" s="84">
        <f t="shared" si="198"/>
        <v>212.5</v>
      </c>
      <c r="I171" s="2">
        <f t="shared" si="199"/>
        <v>923.07692307692309</v>
      </c>
      <c r="J171" s="2">
        <f t="shared" si="200"/>
        <v>5873076.923076923</v>
      </c>
      <c r="K171" s="85">
        <f t="shared" si="201"/>
        <v>2.5347222222222223</v>
      </c>
      <c r="L171" s="86">
        <v>1263</v>
      </c>
      <c r="M171" s="5">
        <f t="shared" si="202"/>
        <v>2019.0023752969121</v>
      </c>
      <c r="N171" s="149">
        <f t="shared" si="220"/>
        <v>743.49762470308792</v>
      </c>
      <c r="O171" s="145"/>
      <c r="P171" s="146"/>
      <c r="Q171" s="146"/>
    </row>
    <row r="172" spans="1:17" x14ac:dyDescent="0.3">
      <c r="A172" t="s">
        <v>108</v>
      </c>
      <c r="B172">
        <v>13</v>
      </c>
      <c r="C172" s="83">
        <v>0.51</v>
      </c>
      <c r="D172" s="2">
        <v>13000</v>
      </c>
      <c r="E172" s="2">
        <v>3600</v>
      </c>
      <c r="F172" s="2">
        <f t="shared" si="196"/>
        <v>2550</v>
      </c>
      <c r="G172" s="2">
        <f t="shared" si="197"/>
        <v>2550000</v>
      </c>
      <c r="H172" s="84">
        <f t="shared" si="198"/>
        <v>196.15384615384616</v>
      </c>
      <c r="I172" s="2">
        <f t="shared" si="199"/>
        <v>1000</v>
      </c>
      <c r="J172" s="2">
        <f t="shared" si="200"/>
        <v>6150000</v>
      </c>
      <c r="K172" s="85">
        <f t="shared" si="201"/>
        <v>2.4166666666666665</v>
      </c>
      <c r="L172" s="86">
        <v>1264</v>
      </c>
      <c r="M172" s="5">
        <f t="shared" si="202"/>
        <v>2017.4050632911392</v>
      </c>
      <c r="N172" s="149">
        <f t="shared" si="220"/>
        <v>532.59493670886081</v>
      </c>
      <c r="O172" s="145"/>
      <c r="P172" s="146"/>
      <c r="Q172" s="146"/>
    </row>
    <row r="173" spans="1:17" x14ac:dyDescent="0.3">
      <c r="A173" t="s">
        <v>107</v>
      </c>
      <c r="B173">
        <v>13</v>
      </c>
      <c r="C173" s="83">
        <v>0.51</v>
      </c>
      <c r="D173" s="2">
        <v>14000</v>
      </c>
      <c r="E173" s="2">
        <v>3600</v>
      </c>
      <c r="F173" s="2">
        <f t="shared" si="196"/>
        <v>2367.8571428571427</v>
      </c>
      <c r="G173" s="2">
        <f t="shared" si="197"/>
        <v>2550000</v>
      </c>
      <c r="H173" s="84">
        <f t="shared" si="198"/>
        <v>182.14285714285714</v>
      </c>
      <c r="I173" s="2">
        <f t="shared" si="199"/>
        <v>1076.9230769230769</v>
      </c>
      <c r="J173" s="2">
        <f t="shared" si="200"/>
        <v>6426923.0769230779</v>
      </c>
      <c r="K173" s="85">
        <f t="shared" si="201"/>
        <v>2.3154761904761907</v>
      </c>
      <c r="L173" s="86">
        <v>1265</v>
      </c>
      <c r="M173" s="5">
        <f t="shared" si="202"/>
        <v>2015.810276679842</v>
      </c>
      <c r="N173" s="149">
        <f t="shared" si="220"/>
        <v>352.04686617730067</v>
      </c>
      <c r="O173" s="145"/>
      <c r="P173" s="146"/>
      <c r="Q173" s="146"/>
    </row>
    <row r="174" spans="1:17" x14ac:dyDescent="0.3">
      <c r="B174">
        <v>13</v>
      </c>
      <c r="C174" s="83">
        <v>0.51</v>
      </c>
      <c r="D174" s="2">
        <v>14500</v>
      </c>
      <c r="E174" s="2">
        <v>3600</v>
      </c>
      <c r="F174" s="2">
        <f>B174*H174</f>
        <v>2286.2068965517242</v>
      </c>
      <c r="G174" s="2">
        <f t="shared" si="197"/>
        <v>2550000</v>
      </c>
      <c r="H174" s="84">
        <f t="shared" si="198"/>
        <v>175.86206896551724</v>
      </c>
      <c r="I174" s="2">
        <f t="shared" si="199"/>
        <v>1115.3846153846155</v>
      </c>
      <c r="J174" s="2">
        <f t="shared" si="200"/>
        <v>6565384.615384616</v>
      </c>
      <c r="K174" s="85">
        <f t="shared" si="201"/>
        <v>2.2701149425287355</v>
      </c>
      <c r="L174" s="86">
        <v>3000</v>
      </c>
      <c r="M174" s="5">
        <f t="shared" si="202"/>
        <v>850</v>
      </c>
      <c r="N174" s="149">
        <f t="shared" si="220"/>
        <v>1436.2068965517242</v>
      </c>
      <c r="O174" s="145"/>
      <c r="P174" s="146"/>
      <c r="Q174" s="146"/>
    </row>
    <row r="175" spans="1:17" x14ac:dyDescent="0.3">
      <c r="B175">
        <v>13</v>
      </c>
      <c r="C175" s="83">
        <v>0.51</v>
      </c>
      <c r="D175" s="2">
        <v>15000</v>
      </c>
      <c r="E175" s="2">
        <v>3600</v>
      </c>
      <c r="F175" s="2">
        <f t="shared" ref="F175:F179" si="221">B175*H175</f>
        <v>2210</v>
      </c>
      <c r="G175" s="2">
        <f t="shared" si="197"/>
        <v>2550000</v>
      </c>
      <c r="H175" s="84">
        <f t="shared" ref="H175:H179" si="222">G175/D175</f>
        <v>170</v>
      </c>
      <c r="I175" s="2">
        <f t="shared" ref="I175:I179" si="223">G175/(B175*H175)</f>
        <v>1153.8461538461538</v>
      </c>
      <c r="J175" s="2">
        <f t="shared" ref="J175:J179" si="224">(G175*(E175+F175))/(B175*H175)</f>
        <v>6703846.153846154</v>
      </c>
      <c r="K175" s="85">
        <f t="shared" ref="K175:K179" si="225">(2*F175+E175)/3600</f>
        <v>2.2277777777777779</v>
      </c>
      <c r="L175" s="86">
        <v>3001</v>
      </c>
      <c r="M175" s="5">
        <f t="shared" ref="M175:M179" si="226">G175/L175</f>
        <v>849.71676107964015</v>
      </c>
      <c r="N175" s="149">
        <f t="shared" ref="N175:N179" si="227">F175-M175</f>
        <v>1360.28323892036</v>
      </c>
      <c r="O175" s="145"/>
      <c r="P175" s="146"/>
      <c r="Q175" s="146"/>
    </row>
    <row r="176" spans="1:17" x14ac:dyDescent="0.3">
      <c r="B176">
        <v>13</v>
      </c>
      <c r="C176" s="83">
        <v>0.51</v>
      </c>
      <c r="D176" s="2">
        <v>15500</v>
      </c>
      <c r="E176" s="2">
        <v>3600</v>
      </c>
      <c r="F176" s="2">
        <f t="shared" si="221"/>
        <v>2138.7096774193551</v>
      </c>
      <c r="G176" s="2">
        <f t="shared" si="197"/>
        <v>2550000</v>
      </c>
      <c r="H176" s="84">
        <f t="shared" si="222"/>
        <v>164.51612903225808</v>
      </c>
      <c r="I176" s="2">
        <f t="shared" si="223"/>
        <v>1192.3076923076922</v>
      </c>
      <c r="J176" s="2">
        <f t="shared" si="224"/>
        <v>6842307.692307692</v>
      </c>
      <c r="K176" s="85">
        <f t="shared" si="225"/>
        <v>2.188172043010753</v>
      </c>
      <c r="L176" s="86">
        <v>3002</v>
      </c>
      <c r="M176" s="5">
        <f t="shared" si="226"/>
        <v>849.43371085942704</v>
      </c>
      <c r="N176" s="149">
        <f t="shared" si="227"/>
        <v>1289.2759665599281</v>
      </c>
      <c r="O176" s="145"/>
      <c r="P176" s="146"/>
      <c r="Q176" s="146"/>
    </row>
    <row r="177" spans="2:17" x14ac:dyDescent="0.3">
      <c r="B177">
        <v>13</v>
      </c>
      <c r="C177" s="83">
        <v>0.51</v>
      </c>
      <c r="D177" s="2">
        <v>16000</v>
      </c>
      <c r="E177" s="2">
        <v>3600</v>
      </c>
      <c r="F177" s="2">
        <f t="shared" si="221"/>
        <v>2071.875</v>
      </c>
      <c r="G177" s="2">
        <f t="shared" si="197"/>
        <v>2550000</v>
      </c>
      <c r="H177" s="84">
        <f t="shared" si="222"/>
        <v>159.375</v>
      </c>
      <c r="I177" s="2">
        <f t="shared" si="223"/>
        <v>1230.7692307692307</v>
      </c>
      <c r="J177" s="2">
        <f t="shared" si="224"/>
        <v>6980769.230769231</v>
      </c>
      <c r="K177" s="85">
        <f t="shared" si="225"/>
        <v>2.1510416666666665</v>
      </c>
      <c r="L177" s="86">
        <v>3003</v>
      </c>
      <c r="M177" s="5">
        <f t="shared" si="226"/>
        <v>849.15084915084913</v>
      </c>
      <c r="N177" s="149">
        <f t="shared" si="227"/>
        <v>1222.7241508491509</v>
      </c>
      <c r="O177" s="145"/>
      <c r="P177" s="146"/>
      <c r="Q177" s="146"/>
    </row>
    <row r="178" spans="2:17" x14ac:dyDescent="0.3">
      <c r="B178">
        <v>13</v>
      </c>
      <c r="C178" s="83">
        <v>0.51</v>
      </c>
      <c r="D178" s="2">
        <v>16500</v>
      </c>
      <c r="E178" s="2">
        <v>3600</v>
      </c>
      <c r="F178" s="2">
        <f t="shared" si="221"/>
        <v>2009.090909090909</v>
      </c>
      <c r="G178" s="2">
        <f t="shared" si="197"/>
        <v>2550000</v>
      </c>
      <c r="H178" s="84">
        <f t="shared" si="222"/>
        <v>154.54545454545453</v>
      </c>
      <c r="I178" s="2">
        <f t="shared" si="223"/>
        <v>1269.2307692307693</v>
      </c>
      <c r="J178" s="2">
        <f t="shared" si="224"/>
        <v>7119230.769230769</v>
      </c>
      <c r="K178" s="85">
        <f t="shared" si="225"/>
        <v>2.1161616161616159</v>
      </c>
      <c r="L178" s="86">
        <v>3004</v>
      </c>
      <c r="M178" s="5">
        <f t="shared" si="226"/>
        <v>848.86817576564579</v>
      </c>
      <c r="N178" s="149">
        <f t="shared" si="227"/>
        <v>1160.2227333252631</v>
      </c>
      <c r="O178" s="145"/>
      <c r="P178" s="146"/>
      <c r="Q178" s="146"/>
    </row>
    <row r="179" spans="2:17" x14ac:dyDescent="0.3">
      <c r="B179">
        <v>13</v>
      </c>
      <c r="C179" s="83">
        <v>0.51</v>
      </c>
      <c r="D179" s="2">
        <v>17000</v>
      </c>
      <c r="E179" s="2">
        <v>3600</v>
      </c>
      <c r="F179" s="2">
        <f t="shared" si="221"/>
        <v>1950</v>
      </c>
      <c r="G179" s="2">
        <f t="shared" si="197"/>
        <v>2550000</v>
      </c>
      <c r="H179" s="84">
        <f t="shared" si="222"/>
        <v>150</v>
      </c>
      <c r="I179" s="2">
        <f t="shared" si="223"/>
        <v>1307.6923076923076</v>
      </c>
      <c r="J179" s="2">
        <f t="shared" si="224"/>
        <v>7257692.307692308</v>
      </c>
      <c r="K179" s="85">
        <f t="shared" si="225"/>
        <v>2.0833333333333335</v>
      </c>
      <c r="L179" s="86">
        <v>3005</v>
      </c>
      <c r="M179" s="5">
        <f t="shared" si="226"/>
        <v>848.58569051580696</v>
      </c>
      <c r="N179" s="149">
        <f t="shared" si="227"/>
        <v>1101.4143094841929</v>
      </c>
      <c r="O179" s="145"/>
      <c r="P179" s="146"/>
      <c r="Q179" s="146"/>
    </row>
    <row r="180" spans="2:17" x14ac:dyDescent="0.3">
      <c r="B180">
        <v>13</v>
      </c>
      <c r="C180" s="83">
        <v>0.51</v>
      </c>
      <c r="D180" s="2">
        <v>17500</v>
      </c>
      <c r="E180" s="2">
        <v>3600</v>
      </c>
      <c r="F180" s="2">
        <f t="shared" ref="F180:F185" si="228">B180*H180</f>
        <v>1894.2857142857144</v>
      </c>
      <c r="G180" s="2">
        <f t="shared" si="197"/>
        <v>2550000</v>
      </c>
      <c r="H180" s="84">
        <f t="shared" ref="H180:H185" si="229">G180/D180</f>
        <v>145.71428571428572</v>
      </c>
      <c r="I180" s="2">
        <f t="shared" ref="I180:I185" si="230">G180/(B180*H180)</f>
        <v>1346.153846153846</v>
      </c>
      <c r="J180" s="2">
        <f t="shared" ref="J180:J185" si="231">(G180*(E180+F180))/(B180*H180)</f>
        <v>7396153.846153846</v>
      </c>
      <c r="K180" s="85">
        <f t="shared" ref="K180:K185" si="232">(2*F180+E180)/3600</f>
        <v>2.0523809523809526</v>
      </c>
      <c r="L180" s="86">
        <v>3006</v>
      </c>
      <c r="M180" s="5">
        <f t="shared" ref="M180:M185" si="233">G180/L180</f>
        <v>848.3033932135728</v>
      </c>
      <c r="N180" s="149">
        <f t="shared" ref="N180:N185" si="234">F180-M180</f>
        <v>1045.9823210721415</v>
      </c>
      <c r="O180" s="145"/>
      <c r="P180" s="146"/>
      <c r="Q180" s="146"/>
    </row>
    <row r="181" spans="2:17" x14ac:dyDescent="0.3">
      <c r="B181">
        <v>13</v>
      </c>
      <c r="C181" s="83">
        <v>0.51</v>
      </c>
      <c r="D181" s="2">
        <v>18000</v>
      </c>
      <c r="E181" s="2">
        <v>3600</v>
      </c>
      <c r="F181" s="2">
        <f t="shared" si="228"/>
        <v>1841.6666666666665</v>
      </c>
      <c r="G181" s="2">
        <f t="shared" si="197"/>
        <v>2550000</v>
      </c>
      <c r="H181" s="84">
        <f t="shared" si="229"/>
        <v>141.66666666666666</v>
      </c>
      <c r="I181" s="2">
        <f t="shared" si="230"/>
        <v>1384.6153846153848</v>
      </c>
      <c r="J181" s="2">
        <f t="shared" si="231"/>
        <v>7534615.384615384</v>
      </c>
      <c r="K181" s="85">
        <f t="shared" si="232"/>
        <v>2.0231481481481479</v>
      </c>
      <c r="L181" s="86">
        <v>3007</v>
      </c>
      <c r="M181" s="5">
        <f t="shared" si="233"/>
        <v>848.02128367143337</v>
      </c>
      <c r="N181" s="149">
        <f t="shared" si="234"/>
        <v>993.64538299523315</v>
      </c>
      <c r="O181" s="145"/>
      <c r="P181" s="146"/>
      <c r="Q181" s="146"/>
    </row>
    <row r="182" spans="2:17" x14ac:dyDescent="0.3">
      <c r="B182">
        <v>13</v>
      </c>
      <c r="C182" s="83">
        <v>0.51</v>
      </c>
      <c r="D182" s="2">
        <v>18500</v>
      </c>
      <c r="E182" s="2">
        <v>3600</v>
      </c>
      <c r="F182" s="2">
        <f t="shared" si="228"/>
        <v>1791.8918918918919</v>
      </c>
      <c r="G182" s="2">
        <f t="shared" si="197"/>
        <v>2550000</v>
      </c>
      <c r="H182" s="84">
        <f t="shared" si="229"/>
        <v>137.83783783783784</v>
      </c>
      <c r="I182" s="2">
        <f t="shared" si="230"/>
        <v>1423.0769230769231</v>
      </c>
      <c r="J182" s="2">
        <f t="shared" si="231"/>
        <v>7673076.923076923</v>
      </c>
      <c r="K182" s="85">
        <f t="shared" si="232"/>
        <v>1.9954954954954953</v>
      </c>
      <c r="L182" s="86">
        <v>3008</v>
      </c>
      <c r="M182" s="5">
        <f t="shared" si="233"/>
        <v>847.73936170212767</v>
      </c>
      <c r="N182" s="149">
        <f t="shared" si="234"/>
        <v>944.15253018976421</v>
      </c>
      <c r="O182" s="145"/>
      <c r="P182" s="146"/>
      <c r="Q182" s="146"/>
    </row>
    <row r="183" spans="2:17" x14ac:dyDescent="0.3">
      <c r="B183">
        <v>13</v>
      </c>
      <c r="C183" s="83">
        <v>0.51</v>
      </c>
      <c r="D183" s="2">
        <v>19000</v>
      </c>
      <c r="E183" s="2">
        <v>3600</v>
      </c>
      <c r="F183" s="2">
        <f t="shared" si="228"/>
        <v>1744.7368421052633</v>
      </c>
      <c r="G183" s="2">
        <f t="shared" si="197"/>
        <v>2550000</v>
      </c>
      <c r="H183" s="84">
        <f t="shared" si="229"/>
        <v>134.21052631578948</v>
      </c>
      <c r="I183" s="2">
        <f t="shared" si="230"/>
        <v>1461.5384615384614</v>
      </c>
      <c r="J183" s="2">
        <f t="shared" si="231"/>
        <v>7811538.461538461</v>
      </c>
      <c r="K183" s="85">
        <f t="shared" si="232"/>
        <v>1.9692982456140351</v>
      </c>
      <c r="L183" s="86">
        <v>3009</v>
      </c>
      <c r="M183" s="5">
        <f t="shared" si="233"/>
        <v>847.45762711864404</v>
      </c>
      <c r="N183" s="149">
        <f t="shared" si="234"/>
        <v>897.27921498661931</v>
      </c>
      <c r="O183" s="145"/>
      <c r="P183" s="146"/>
      <c r="Q183" s="146"/>
    </row>
    <row r="184" spans="2:17" x14ac:dyDescent="0.3">
      <c r="B184">
        <v>13</v>
      </c>
      <c r="C184" s="83">
        <v>0.51</v>
      </c>
      <c r="D184" s="2">
        <v>19500</v>
      </c>
      <c r="E184" s="2">
        <v>3600</v>
      </c>
      <c r="F184" s="2">
        <f t="shared" si="228"/>
        <v>1700</v>
      </c>
      <c r="G184" s="2">
        <f t="shared" si="197"/>
        <v>2550000</v>
      </c>
      <c r="H184" s="84">
        <f t="shared" si="229"/>
        <v>130.76923076923077</v>
      </c>
      <c r="I184" s="2">
        <f t="shared" si="230"/>
        <v>1500</v>
      </c>
      <c r="J184" s="2">
        <f t="shared" si="231"/>
        <v>7950000</v>
      </c>
      <c r="K184" s="85">
        <f t="shared" si="232"/>
        <v>1.9444444444444444</v>
      </c>
      <c r="L184" s="86">
        <v>3010</v>
      </c>
      <c r="M184" s="5">
        <f t="shared" si="233"/>
        <v>847.17607973421923</v>
      </c>
      <c r="N184" s="149">
        <f t="shared" si="234"/>
        <v>852.82392026578077</v>
      </c>
      <c r="O184" s="145"/>
      <c r="P184" s="146"/>
      <c r="Q184" s="146"/>
    </row>
    <row r="185" spans="2:17" x14ac:dyDescent="0.3">
      <c r="B185">
        <v>13</v>
      </c>
      <c r="C185" s="83">
        <v>0.51</v>
      </c>
      <c r="D185" s="2">
        <v>20000</v>
      </c>
      <c r="E185" s="2">
        <v>3600</v>
      </c>
      <c r="F185" s="2">
        <f t="shared" si="228"/>
        <v>1657.5</v>
      </c>
      <c r="G185" s="2">
        <f t="shared" si="197"/>
        <v>2550000</v>
      </c>
      <c r="H185" s="84">
        <f t="shared" si="229"/>
        <v>127.5</v>
      </c>
      <c r="I185" s="2">
        <f t="shared" si="230"/>
        <v>1538.4615384615386</v>
      </c>
      <c r="J185" s="2">
        <f t="shared" si="231"/>
        <v>8088461.538461538</v>
      </c>
      <c r="K185" s="85">
        <f t="shared" si="232"/>
        <v>1.9208333333333334</v>
      </c>
      <c r="L185" s="86">
        <v>3011</v>
      </c>
      <c r="M185" s="5">
        <f t="shared" si="233"/>
        <v>846.89471936233804</v>
      </c>
      <c r="N185" s="149">
        <f t="shared" si="234"/>
        <v>810.60528063766196</v>
      </c>
      <c r="O185" s="145"/>
      <c r="P185" s="146"/>
      <c r="Q185" s="146"/>
    </row>
    <row r="186" spans="2:17" x14ac:dyDescent="0.3">
      <c r="D186" s="2"/>
      <c r="F186" s="2"/>
      <c r="H186" s="84"/>
      <c r="K186" s="85"/>
      <c r="L186" s="86"/>
      <c r="M186" s="5"/>
      <c r="N186" s="149"/>
      <c r="O186" s="145"/>
      <c r="P186" s="146"/>
      <c r="Q186" s="146"/>
    </row>
    <row r="187" spans="2:17" x14ac:dyDescent="0.3">
      <c r="D187" s="2"/>
      <c r="F187" s="2"/>
      <c r="H187" s="84"/>
      <c r="K187" s="85"/>
      <c r="L187" s="86"/>
      <c r="M187" s="5"/>
      <c r="N187" s="149"/>
      <c r="O187" s="145"/>
      <c r="P187" s="146"/>
      <c r="Q187" s="14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95D11-CD75-472F-ADF6-A491453AE367}">
  <dimension ref="A5:N33"/>
  <sheetViews>
    <sheetView workbookViewId="0">
      <selection activeCell="A35" sqref="A35"/>
    </sheetView>
  </sheetViews>
  <sheetFormatPr defaultColWidth="25" defaultRowHeight="12" x14ac:dyDescent="0.25"/>
  <cols>
    <col min="1" max="1" width="21" style="30" customWidth="1"/>
    <col min="2" max="2" width="14" style="30" customWidth="1"/>
    <col min="3" max="3" width="17.21875" style="30" customWidth="1"/>
    <col min="4" max="16384" width="25" style="30"/>
  </cols>
  <sheetData>
    <row r="5" spans="1:14" s="60" customFormat="1" x14ac:dyDescent="0.25">
      <c r="B5" s="54" t="s">
        <v>13</v>
      </c>
      <c r="C5" s="55"/>
      <c r="D5" s="56"/>
      <c r="E5" s="57"/>
      <c r="F5" s="58"/>
      <c r="G5" s="57"/>
      <c r="H5" s="59"/>
      <c r="I5" s="57"/>
      <c r="J5" s="57"/>
    </row>
    <row r="6" spans="1:14" s="61" customFormat="1" x14ac:dyDescent="0.25">
      <c r="B6" s="61" t="s">
        <v>122</v>
      </c>
      <c r="C6" s="62" t="s">
        <v>125</v>
      </c>
      <c r="D6" s="63" t="s">
        <v>123</v>
      </c>
      <c r="E6" s="64" t="s">
        <v>124</v>
      </c>
      <c r="F6" s="65"/>
      <c r="G6" s="64"/>
      <c r="H6" s="66"/>
      <c r="I6" s="64"/>
      <c r="J6" s="64"/>
      <c r="L6" s="67"/>
    </row>
    <row r="7" spans="1:14" s="68" customFormat="1" x14ac:dyDescent="0.25">
      <c r="C7" s="69"/>
      <c r="D7" s="70"/>
      <c r="E7" s="71"/>
      <c r="F7" s="72"/>
      <c r="G7" s="71"/>
      <c r="H7" s="73"/>
      <c r="I7" s="71"/>
      <c r="J7" s="71"/>
      <c r="L7" s="74"/>
    </row>
    <row r="8" spans="1:14" x14ac:dyDescent="0.25">
      <c r="B8" s="30">
        <v>9</v>
      </c>
      <c r="C8" s="49">
        <v>1000</v>
      </c>
      <c r="D8" s="49">
        <f>ROUNDUP( 2/11*C8,0)</f>
        <v>182</v>
      </c>
      <c r="E8" s="49">
        <f>ROUNDDOWN( 9/11*C8,0)</f>
        <v>818</v>
      </c>
      <c r="F8" s="32"/>
      <c r="G8" s="32"/>
      <c r="H8" s="37"/>
      <c r="I8" s="32"/>
      <c r="J8" s="32"/>
      <c r="K8" s="75"/>
      <c r="L8" s="76"/>
      <c r="N8" s="75"/>
    </row>
    <row r="9" spans="1:14" x14ac:dyDescent="0.25">
      <c r="B9" s="30">
        <v>9</v>
      </c>
      <c r="C9" s="49">
        <v>1500</v>
      </c>
      <c r="D9" s="49">
        <f t="shared" ref="D9:D33" si="0">ROUNDUP( 2/11*C9,0)</f>
        <v>273</v>
      </c>
      <c r="E9" s="49">
        <f t="shared" ref="E9:E33" si="1">ROUNDDOWN( 9/11*C9,0)</f>
        <v>1227</v>
      </c>
      <c r="F9" s="32"/>
      <c r="G9" s="32"/>
      <c r="H9" s="37"/>
      <c r="I9" s="32"/>
      <c r="J9" s="32"/>
      <c r="K9" s="75"/>
      <c r="L9" s="76"/>
      <c r="N9" s="75"/>
    </row>
    <row r="10" spans="1:14" x14ac:dyDescent="0.25">
      <c r="B10" s="30">
        <v>9</v>
      </c>
      <c r="C10" s="49">
        <v>2000</v>
      </c>
      <c r="D10" s="49">
        <f t="shared" si="0"/>
        <v>364</v>
      </c>
      <c r="E10" s="49">
        <f t="shared" si="1"/>
        <v>1636</v>
      </c>
      <c r="F10" s="32"/>
      <c r="G10" s="32"/>
      <c r="H10" s="37"/>
      <c r="I10" s="32"/>
      <c r="J10" s="32"/>
      <c r="K10" s="75"/>
      <c r="L10" s="76"/>
      <c r="N10" s="75"/>
    </row>
    <row r="11" spans="1:14" x14ac:dyDescent="0.25">
      <c r="B11" s="30">
        <v>9</v>
      </c>
      <c r="C11" s="49">
        <v>2500</v>
      </c>
      <c r="D11" s="49">
        <f t="shared" si="0"/>
        <v>455</v>
      </c>
      <c r="E11" s="49">
        <f t="shared" si="1"/>
        <v>2045</v>
      </c>
      <c r="F11" s="32"/>
      <c r="G11" s="32"/>
      <c r="H11" s="37"/>
      <c r="I11" s="32"/>
      <c r="J11" s="32"/>
      <c r="K11" s="75"/>
      <c r="L11" s="76"/>
      <c r="N11" s="75"/>
    </row>
    <row r="12" spans="1:14" x14ac:dyDescent="0.25">
      <c r="A12" s="30" t="s">
        <v>126</v>
      </c>
      <c r="B12" s="30">
        <v>9</v>
      </c>
      <c r="C12" s="49">
        <v>3000</v>
      </c>
      <c r="D12" s="49">
        <f t="shared" si="0"/>
        <v>546</v>
      </c>
      <c r="E12" s="49">
        <f t="shared" si="1"/>
        <v>2454</v>
      </c>
      <c r="F12" s="32"/>
      <c r="G12" s="32"/>
      <c r="H12" s="37"/>
      <c r="I12" s="32"/>
      <c r="J12" s="32"/>
      <c r="K12" s="75"/>
      <c r="L12" s="76"/>
      <c r="N12" s="75"/>
    </row>
    <row r="13" spans="1:14" x14ac:dyDescent="0.25">
      <c r="B13" s="30">
        <v>9</v>
      </c>
      <c r="C13" s="49">
        <v>3500</v>
      </c>
      <c r="D13" s="49">
        <f t="shared" si="0"/>
        <v>637</v>
      </c>
      <c r="E13" s="49">
        <f t="shared" si="1"/>
        <v>2863</v>
      </c>
      <c r="F13" s="32"/>
      <c r="G13" s="32"/>
      <c r="H13" s="37"/>
      <c r="I13" s="32"/>
      <c r="J13" s="32"/>
      <c r="K13" s="75"/>
      <c r="L13" s="76"/>
      <c r="N13" s="75"/>
    </row>
    <row r="14" spans="1:14" x14ac:dyDescent="0.25">
      <c r="B14" s="30">
        <v>9</v>
      </c>
      <c r="C14" s="49">
        <v>4000</v>
      </c>
      <c r="D14" s="49">
        <f t="shared" si="0"/>
        <v>728</v>
      </c>
      <c r="E14" s="49">
        <f t="shared" si="1"/>
        <v>3272</v>
      </c>
      <c r="F14" s="32"/>
      <c r="G14" s="32"/>
      <c r="H14" s="37"/>
      <c r="I14" s="32"/>
      <c r="J14" s="32"/>
      <c r="K14" s="75"/>
      <c r="L14" s="76"/>
      <c r="N14" s="75"/>
    </row>
    <row r="15" spans="1:14" x14ac:dyDescent="0.25">
      <c r="B15" s="30">
        <v>9</v>
      </c>
      <c r="C15" s="49">
        <v>4500</v>
      </c>
      <c r="D15" s="49">
        <f t="shared" si="0"/>
        <v>819</v>
      </c>
      <c r="E15" s="49">
        <f t="shared" si="1"/>
        <v>3681</v>
      </c>
      <c r="F15" s="32"/>
      <c r="G15" s="32"/>
      <c r="H15" s="37"/>
      <c r="I15" s="32"/>
      <c r="J15" s="32"/>
      <c r="K15" s="75"/>
      <c r="L15" s="76"/>
      <c r="N15" s="75"/>
    </row>
    <row r="16" spans="1:14" x14ac:dyDescent="0.25">
      <c r="B16" s="30">
        <v>9</v>
      </c>
      <c r="C16" s="49">
        <v>5000</v>
      </c>
      <c r="D16" s="49">
        <f t="shared" si="0"/>
        <v>910</v>
      </c>
      <c r="E16" s="49">
        <f t="shared" si="1"/>
        <v>4090</v>
      </c>
      <c r="F16" s="32"/>
      <c r="G16" s="32"/>
      <c r="H16" s="37"/>
      <c r="I16" s="32"/>
      <c r="J16" s="32"/>
      <c r="K16" s="75"/>
      <c r="L16" s="76"/>
      <c r="N16" s="75"/>
    </row>
    <row r="17" spans="2:14" x14ac:dyDescent="0.25">
      <c r="B17" s="30">
        <v>9</v>
      </c>
      <c r="C17" s="49">
        <v>5500</v>
      </c>
      <c r="D17" s="49">
        <f t="shared" si="0"/>
        <v>1000</v>
      </c>
      <c r="E17" s="49">
        <f t="shared" si="1"/>
        <v>4500</v>
      </c>
      <c r="F17" s="32"/>
      <c r="G17" s="32"/>
      <c r="H17" s="37"/>
      <c r="I17" s="32"/>
      <c r="J17" s="32"/>
      <c r="K17" s="75"/>
      <c r="L17" s="76"/>
      <c r="N17" s="75"/>
    </row>
    <row r="18" spans="2:14" x14ac:dyDescent="0.25">
      <c r="B18" s="30">
        <v>9</v>
      </c>
      <c r="C18" s="49">
        <v>6000</v>
      </c>
      <c r="D18" s="49">
        <f t="shared" si="0"/>
        <v>1091</v>
      </c>
      <c r="E18" s="49">
        <f t="shared" si="1"/>
        <v>4909</v>
      </c>
      <c r="F18" s="32"/>
      <c r="G18" s="32"/>
      <c r="H18" s="37"/>
      <c r="I18" s="32"/>
      <c r="J18" s="32"/>
      <c r="K18" s="75"/>
      <c r="L18" s="76"/>
      <c r="N18" s="75"/>
    </row>
    <row r="19" spans="2:14" x14ac:dyDescent="0.25">
      <c r="B19" s="30">
        <v>9</v>
      </c>
      <c r="C19" s="49">
        <v>6300</v>
      </c>
      <c r="D19" s="49">
        <f t="shared" si="0"/>
        <v>1146</v>
      </c>
      <c r="E19" s="49">
        <f t="shared" ref="E19" si="2">ROUNDDOWN( 9/11*C19,0)</f>
        <v>5154</v>
      </c>
      <c r="F19" s="32"/>
      <c r="G19" s="32"/>
      <c r="H19" s="37"/>
      <c r="I19" s="32"/>
      <c r="J19" s="32"/>
      <c r="K19" s="75"/>
      <c r="L19" s="76"/>
      <c r="N19" s="75"/>
    </row>
    <row r="20" spans="2:14" x14ac:dyDescent="0.25">
      <c r="B20" s="30">
        <v>9</v>
      </c>
      <c r="C20" s="49">
        <v>6500</v>
      </c>
      <c r="D20" s="49">
        <f t="shared" si="0"/>
        <v>1182</v>
      </c>
      <c r="E20" s="49">
        <f t="shared" si="1"/>
        <v>5318</v>
      </c>
      <c r="F20" s="32"/>
      <c r="G20" s="32"/>
      <c r="H20" s="37"/>
      <c r="I20" s="32"/>
      <c r="J20" s="32"/>
      <c r="K20" s="75"/>
      <c r="L20" s="76"/>
      <c r="N20" s="75"/>
    </row>
    <row r="21" spans="2:14" x14ac:dyDescent="0.25">
      <c r="B21" s="30">
        <v>9</v>
      </c>
      <c r="C21" s="49">
        <v>7000</v>
      </c>
      <c r="D21" s="49">
        <f t="shared" si="0"/>
        <v>1273</v>
      </c>
      <c r="E21" s="49">
        <f t="shared" si="1"/>
        <v>5727</v>
      </c>
      <c r="F21" s="32"/>
      <c r="G21" s="32"/>
      <c r="H21" s="37"/>
      <c r="I21" s="32"/>
      <c r="J21" s="32"/>
      <c r="K21" s="75"/>
      <c r="L21" s="76"/>
      <c r="N21" s="75"/>
    </row>
    <row r="22" spans="2:14" x14ac:dyDescent="0.25">
      <c r="B22" s="30">
        <v>9</v>
      </c>
      <c r="C22" s="49">
        <v>7500</v>
      </c>
      <c r="D22" s="49">
        <f t="shared" si="0"/>
        <v>1364</v>
      </c>
      <c r="E22" s="49">
        <f t="shared" si="1"/>
        <v>6136</v>
      </c>
      <c r="F22" s="32"/>
      <c r="G22" s="32"/>
      <c r="H22" s="37"/>
      <c r="I22" s="32"/>
      <c r="J22" s="32"/>
      <c r="K22" s="75"/>
      <c r="L22" s="76"/>
      <c r="N22" s="75"/>
    </row>
    <row r="23" spans="2:14" x14ac:dyDescent="0.25">
      <c r="B23" s="30">
        <v>9</v>
      </c>
      <c r="C23" s="49">
        <v>8000</v>
      </c>
      <c r="D23" s="49">
        <f t="shared" si="0"/>
        <v>1455</v>
      </c>
      <c r="E23" s="49">
        <f t="shared" si="1"/>
        <v>6545</v>
      </c>
      <c r="F23" s="32"/>
      <c r="G23" s="32"/>
      <c r="H23" s="37"/>
      <c r="I23" s="32"/>
      <c r="J23" s="32"/>
      <c r="K23" s="75"/>
      <c r="L23" s="76"/>
      <c r="N23" s="75"/>
    </row>
    <row r="24" spans="2:14" x14ac:dyDescent="0.25">
      <c r="B24" s="30">
        <v>9</v>
      </c>
      <c r="C24" s="49">
        <v>8500</v>
      </c>
      <c r="D24" s="49">
        <f t="shared" si="0"/>
        <v>1546</v>
      </c>
      <c r="E24" s="49">
        <f t="shared" si="1"/>
        <v>6954</v>
      </c>
      <c r="F24" s="32"/>
      <c r="G24" s="32"/>
      <c r="H24" s="37"/>
      <c r="I24" s="32"/>
      <c r="J24" s="32"/>
      <c r="K24" s="75"/>
      <c r="L24" s="76"/>
      <c r="N24" s="75"/>
    </row>
    <row r="25" spans="2:14" x14ac:dyDescent="0.25">
      <c r="B25" s="30">
        <v>9</v>
      </c>
      <c r="C25" s="49">
        <v>9000</v>
      </c>
      <c r="D25" s="49">
        <f t="shared" si="0"/>
        <v>1637</v>
      </c>
      <c r="E25" s="49">
        <f t="shared" si="1"/>
        <v>7363</v>
      </c>
      <c r="F25" s="32"/>
      <c r="G25" s="32"/>
      <c r="H25" s="37"/>
      <c r="I25" s="32"/>
      <c r="J25" s="32"/>
      <c r="K25" s="75"/>
      <c r="L25" s="76"/>
      <c r="N25" s="75"/>
    </row>
    <row r="26" spans="2:14" x14ac:dyDescent="0.25">
      <c r="B26" s="30">
        <v>9</v>
      </c>
      <c r="C26" s="49">
        <v>9500</v>
      </c>
      <c r="D26" s="49">
        <f t="shared" si="0"/>
        <v>1728</v>
      </c>
      <c r="E26" s="49">
        <f t="shared" si="1"/>
        <v>7772</v>
      </c>
      <c r="F26" s="32"/>
      <c r="G26" s="32"/>
      <c r="H26" s="37"/>
      <c r="I26" s="32"/>
      <c r="J26" s="32"/>
      <c r="K26" s="75"/>
      <c r="L26" s="76"/>
      <c r="N26" s="75"/>
    </row>
    <row r="27" spans="2:14" x14ac:dyDescent="0.25">
      <c r="B27" s="30">
        <v>9</v>
      </c>
      <c r="C27" s="49">
        <v>10000</v>
      </c>
      <c r="D27" s="49">
        <f t="shared" si="0"/>
        <v>1819</v>
      </c>
      <c r="E27" s="49">
        <f t="shared" si="1"/>
        <v>8181</v>
      </c>
      <c r="F27" s="32"/>
      <c r="G27" s="32"/>
      <c r="H27" s="37"/>
      <c r="I27" s="32"/>
      <c r="J27" s="32"/>
      <c r="K27" s="75"/>
      <c r="L27" s="76"/>
      <c r="N27" s="75"/>
    </row>
    <row r="28" spans="2:14" x14ac:dyDescent="0.25">
      <c r="B28" s="30">
        <v>9</v>
      </c>
      <c r="C28" s="49">
        <v>10500</v>
      </c>
      <c r="D28" s="49">
        <f t="shared" si="0"/>
        <v>1910</v>
      </c>
      <c r="E28" s="49">
        <f t="shared" si="1"/>
        <v>8590</v>
      </c>
      <c r="F28" s="32"/>
      <c r="G28" s="32"/>
      <c r="H28" s="37"/>
      <c r="I28" s="32"/>
      <c r="J28" s="32"/>
      <c r="K28" s="75"/>
      <c r="L28" s="76"/>
      <c r="N28" s="75"/>
    </row>
    <row r="29" spans="2:14" x14ac:dyDescent="0.25">
      <c r="B29" s="30">
        <v>9</v>
      </c>
      <c r="C29" s="49">
        <v>11000</v>
      </c>
      <c r="D29" s="49">
        <f t="shared" si="0"/>
        <v>2000</v>
      </c>
      <c r="E29" s="49">
        <f t="shared" si="1"/>
        <v>9000</v>
      </c>
      <c r="F29" s="32"/>
      <c r="G29" s="32"/>
      <c r="H29" s="37"/>
      <c r="I29" s="32"/>
      <c r="J29" s="32"/>
      <c r="K29" s="75"/>
      <c r="L29" s="76"/>
      <c r="N29" s="75"/>
    </row>
    <row r="30" spans="2:14" x14ac:dyDescent="0.25">
      <c r="B30" s="30">
        <v>9</v>
      </c>
      <c r="C30" s="49">
        <v>11500</v>
      </c>
      <c r="D30" s="49">
        <f t="shared" si="0"/>
        <v>2091</v>
      </c>
      <c r="E30" s="49">
        <f t="shared" si="1"/>
        <v>9409</v>
      </c>
      <c r="F30" s="32"/>
      <c r="G30" s="32"/>
      <c r="H30" s="37"/>
      <c r="I30" s="32"/>
      <c r="J30" s="32"/>
      <c r="K30" s="75"/>
      <c r="L30" s="76"/>
      <c r="N30" s="75"/>
    </row>
    <row r="31" spans="2:14" x14ac:dyDescent="0.25">
      <c r="B31" s="30">
        <v>9</v>
      </c>
      <c r="C31" s="49">
        <v>12000</v>
      </c>
      <c r="D31" s="49">
        <f t="shared" si="0"/>
        <v>2182</v>
      </c>
      <c r="E31" s="49">
        <f t="shared" si="1"/>
        <v>9818</v>
      </c>
      <c r="F31" s="32"/>
      <c r="G31" s="32"/>
      <c r="H31" s="37"/>
      <c r="I31" s="32"/>
      <c r="J31" s="32"/>
      <c r="K31" s="75"/>
      <c r="L31" s="76"/>
      <c r="N31" s="75"/>
    </row>
    <row r="32" spans="2:14" x14ac:dyDescent="0.25">
      <c r="B32" s="30">
        <v>9</v>
      </c>
      <c r="C32" s="49">
        <v>12500</v>
      </c>
      <c r="D32" s="49">
        <f t="shared" si="0"/>
        <v>2273</v>
      </c>
      <c r="E32" s="49">
        <f t="shared" si="1"/>
        <v>10227</v>
      </c>
      <c r="F32" s="32"/>
      <c r="G32" s="32"/>
      <c r="H32" s="37"/>
      <c r="I32" s="32"/>
      <c r="J32" s="32"/>
      <c r="K32" s="75"/>
      <c r="L32" s="76"/>
      <c r="N32" s="75"/>
    </row>
    <row r="33" spans="2:14" s="50" customFormat="1" x14ac:dyDescent="0.25">
      <c r="B33" s="50">
        <v>9</v>
      </c>
      <c r="C33" s="51">
        <v>13000</v>
      </c>
      <c r="D33" s="51">
        <f t="shared" si="0"/>
        <v>2364</v>
      </c>
      <c r="E33" s="51">
        <f t="shared" si="1"/>
        <v>10636</v>
      </c>
      <c r="F33" s="52"/>
      <c r="G33" s="52"/>
      <c r="H33" s="53"/>
      <c r="I33" s="52"/>
      <c r="J33" s="52"/>
      <c r="K33" s="78"/>
      <c r="L33" s="77"/>
      <c r="N33" s="78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0C017-0A78-4341-A239-450F571CEABE}">
  <dimension ref="A1:L35"/>
  <sheetViews>
    <sheetView workbookViewId="0">
      <selection activeCell="C29" sqref="C29"/>
    </sheetView>
  </sheetViews>
  <sheetFormatPr defaultRowHeight="12" x14ac:dyDescent="0.25"/>
  <cols>
    <col min="1" max="1" width="13.33203125" style="30" customWidth="1"/>
    <col min="2" max="2" width="12.6640625" style="30" customWidth="1"/>
    <col min="3" max="3" width="22" style="30" customWidth="1"/>
    <col min="4" max="4" width="21.88671875" style="31" customWidth="1"/>
    <col min="5" max="5" width="22.88671875" style="32" customWidth="1"/>
    <col min="6" max="6" width="12.21875" style="32" bestFit="1" customWidth="1"/>
    <col min="7" max="7" width="14.6640625" style="32" customWidth="1"/>
    <col min="8" max="8" width="17.33203125" style="32" bestFit="1" customWidth="1"/>
    <col min="9" max="9" width="19" style="30" bestFit="1" customWidth="1"/>
    <col min="10" max="10" width="14.6640625" style="32" bestFit="1" customWidth="1"/>
    <col min="11" max="11" width="14.5546875" style="32" bestFit="1" customWidth="1"/>
    <col min="12" max="12" width="14.77734375" style="30" customWidth="1"/>
    <col min="13" max="16384" width="8.88671875" style="30"/>
  </cols>
  <sheetData>
    <row r="1" spans="1:12" s="27" customFormat="1" ht="12.6" thickBot="1" x14ac:dyDescent="0.3">
      <c r="A1" s="27" t="s">
        <v>0</v>
      </c>
      <c r="D1" s="28"/>
      <c r="E1" s="29"/>
      <c r="F1" s="29"/>
      <c r="G1" s="29"/>
      <c r="H1" s="29"/>
      <c r="J1" s="29"/>
      <c r="K1" s="29"/>
    </row>
    <row r="2" spans="1:12" x14ac:dyDescent="0.25">
      <c r="C2" s="30" t="s">
        <v>1</v>
      </c>
    </row>
    <row r="3" spans="1:12" x14ac:dyDescent="0.25">
      <c r="C3" s="30" t="s">
        <v>20</v>
      </c>
    </row>
    <row r="4" spans="1:12" x14ac:dyDescent="0.25">
      <c r="C4" s="30" t="s">
        <v>21</v>
      </c>
    </row>
    <row r="8" spans="1:12" x14ac:dyDescent="0.25">
      <c r="A8" s="33"/>
      <c r="B8" s="33"/>
      <c r="C8" s="34"/>
      <c r="D8" s="35"/>
      <c r="E8" s="36"/>
      <c r="F8" s="36"/>
      <c r="G8" s="36"/>
    </row>
    <row r="10" spans="1:12" x14ac:dyDescent="0.25">
      <c r="I10" s="37"/>
    </row>
    <row r="11" spans="1:12" x14ac:dyDescent="0.25">
      <c r="B11" s="38" t="s">
        <v>25</v>
      </c>
      <c r="C11" s="38"/>
      <c r="I11" s="37"/>
    </row>
    <row r="12" spans="1:12" s="39" customFormat="1" x14ac:dyDescent="0.25">
      <c r="B12" s="39" t="s">
        <v>26</v>
      </c>
      <c r="C12" s="39" t="s">
        <v>22</v>
      </c>
      <c r="D12" s="40" t="s">
        <v>23</v>
      </c>
      <c r="E12" s="41" t="s">
        <v>14</v>
      </c>
      <c r="F12" s="41" t="s">
        <v>24</v>
      </c>
      <c r="G12" s="42" t="s">
        <v>17</v>
      </c>
      <c r="H12" s="41" t="s">
        <v>12</v>
      </c>
      <c r="I12" s="43" t="s">
        <v>16</v>
      </c>
      <c r="J12" s="41" t="s">
        <v>4</v>
      </c>
      <c r="K12" s="41" t="s">
        <v>5</v>
      </c>
      <c r="L12" s="39" t="s">
        <v>27</v>
      </c>
    </row>
    <row r="13" spans="1:12" s="44" customFormat="1" x14ac:dyDescent="0.25">
      <c r="D13" s="45"/>
      <c r="E13" s="46"/>
      <c r="F13" s="46"/>
      <c r="G13" s="47" t="s">
        <v>18</v>
      </c>
      <c r="H13" s="46" t="s">
        <v>6</v>
      </c>
      <c r="I13" s="48" t="s">
        <v>15</v>
      </c>
      <c r="J13" s="46" t="s">
        <v>7</v>
      </c>
      <c r="K13" s="46" t="s">
        <v>8</v>
      </c>
    </row>
    <row r="14" spans="1:12" x14ac:dyDescent="0.25">
      <c r="B14" s="30">
        <v>370</v>
      </c>
      <c r="C14" s="30">
        <v>180</v>
      </c>
      <c r="D14" s="49">
        <v>120</v>
      </c>
      <c r="E14" s="32">
        <v>3600</v>
      </c>
      <c r="F14" s="32">
        <f>INT(C14/D14)</f>
        <v>1</v>
      </c>
      <c r="G14" s="32">
        <f>(2+F14)*I14</f>
        <v>270</v>
      </c>
      <c r="H14" s="32">
        <f>B14*C14</f>
        <v>66600</v>
      </c>
      <c r="I14" s="37">
        <f>C14/(F14+1)</f>
        <v>90</v>
      </c>
      <c r="J14" s="32">
        <f>B14</f>
        <v>370</v>
      </c>
      <c r="K14" s="32">
        <f>H14*(E14/C14)</f>
        <v>1332000</v>
      </c>
      <c r="L14" s="32">
        <f>H14*(2+F14)/C14</f>
        <v>1110</v>
      </c>
    </row>
    <row r="15" spans="1:12" x14ac:dyDescent="0.25">
      <c r="A15" s="30" t="s">
        <v>101</v>
      </c>
      <c r="B15" s="30">
        <v>530</v>
      </c>
      <c r="C15" s="30">
        <v>180</v>
      </c>
      <c r="D15" s="49">
        <v>120</v>
      </c>
      <c r="E15" s="32">
        <v>3600</v>
      </c>
      <c r="F15" s="32">
        <f t="shared" ref="F15:F21" si="0">INT(C15/D15)</f>
        <v>1</v>
      </c>
      <c r="G15" s="32">
        <f t="shared" ref="G15:G21" si="1">(2+F15)*I15</f>
        <v>270</v>
      </c>
      <c r="H15" s="32">
        <f t="shared" ref="H15:H21" si="2">B15*C15</f>
        <v>95400</v>
      </c>
      <c r="I15" s="37">
        <f t="shared" ref="I15:I22" si="3">C15/(F15+1)</f>
        <v>90</v>
      </c>
      <c r="J15" s="32">
        <f t="shared" ref="J15:J21" si="4">B15</f>
        <v>530</v>
      </c>
      <c r="K15" s="32">
        <f t="shared" ref="K15:K21" si="5">H15*(E15/C15)</f>
        <v>1908000</v>
      </c>
      <c r="L15" s="32">
        <f t="shared" ref="L15:L21" si="6">H15*(2+F15)/C15</f>
        <v>1590</v>
      </c>
    </row>
    <row r="16" spans="1:12" x14ac:dyDescent="0.25">
      <c r="B16" s="30">
        <v>530</v>
      </c>
      <c r="C16" s="30">
        <v>180</v>
      </c>
      <c r="D16" s="49">
        <v>120</v>
      </c>
      <c r="E16" s="32">
        <v>43200</v>
      </c>
      <c r="F16" s="32">
        <f t="shared" si="0"/>
        <v>1</v>
      </c>
      <c r="G16" s="32">
        <f t="shared" si="1"/>
        <v>270</v>
      </c>
      <c r="H16" s="32">
        <f t="shared" si="2"/>
        <v>95400</v>
      </c>
      <c r="I16" s="37">
        <f t="shared" si="3"/>
        <v>90</v>
      </c>
      <c r="J16" s="32">
        <f t="shared" si="4"/>
        <v>530</v>
      </c>
      <c r="K16" s="32">
        <f t="shared" si="5"/>
        <v>22896000</v>
      </c>
      <c r="L16" s="32">
        <f t="shared" si="6"/>
        <v>1590</v>
      </c>
    </row>
    <row r="17" spans="1:12" x14ac:dyDescent="0.25">
      <c r="B17" s="30">
        <v>530</v>
      </c>
      <c r="C17" s="30">
        <v>180</v>
      </c>
      <c r="D17" s="49">
        <v>120</v>
      </c>
      <c r="E17" s="32">
        <v>43200</v>
      </c>
      <c r="F17" s="32">
        <f t="shared" si="0"/>
        <v>1</v>
      </c>
      <c r="G17" s="32">
        <f t="shared" si="1"/>
        <v>270</v>
      </c>
      <c r="H17" s="32">
        <f t="shared" si="2"/>
        <v>95400</v>
      </c>
      <c r="I17" s="37">
        <f t="shared" si="3"/>
        <v>90</v>
      </c>
      <c r="J17" s="32">
        <f t="shared" si="4"/>
        <v>530</v>
      </c>
      <c r="K17" s="32">
        <f t="shared" si="5"/>
        <v>22896000</v>
      </c>
      <c r="L17" s="32">
        <f t="shared" si="6"/>
        <v>1590</v>
      </c>
    </row>
    <row r="18" spans="1:12" x14ac:dyDescent="0.25">
      <c r="B18" s="30">
        <v>370</v>
      </c>
      <c r="C18" s="30">
        <v>180</v>
      </c>
      <c r="D18" s="49">
        <v>120</v>
      </c>
      <c r="E18" s="32">
        <v>86400</v>
      </c>
      <c r="F18" s="32">
        <f t="shared" si="0"/>
        <v>1</v>
      </c>
      <c r="G18" s="32">
        <f t="shared" si="1"/>
        <v>270</v>
      </c>
      <c r="H18" s="32">
        <f t="shared" si="2"/>
        <v>66600</v>
      </c>
      <c r="I18" s="37">
        <f t="shared" si="3"/>
        <v>90</v>
      </c>
      <c r="J18" s="32">
        <f t="shared" si="4"/>
        <v>370</v>
      </c>
      <c r="K18" s="32">
        <f t="shared" si="5"/>
        <v>31968000</v>
      </c>
      <c r="L18" s="32">
        <f t="shared" si="6"/>
        <v>1110</v>
      </c>
    </row>
    <row r="19" spans="1:12" x14ac:dyDescent="0.25">
      <c r="B19" s="30">
        <v>530</v>
      </c>
      <c r="C19" s="30">
        <v>180</v>
      </c>
      <c r="D19" s="49">
        <v>120</v>
      </c>
      <c r="E19" s="32">
        <v>86400</v>
      </c>
      <c r="F19" s="32">
        <f t="shared" si="0"/>
        <v>1</v>
      </c>
      <c r="G19" s="32">
        <f t="shared" si="1"/>
        <v>270</v>
      </c>
      <c r="H19" s="32">
        <f t="shared" si="2"/>
        <v>95400</v>
      </c>
      <c r="I19" s="37">
        <f t="shared" si="3"/>
        <v>90</v>
      </c>
      <c r="J19" s="32">
        <f t="shared" si="4"/>
        <v>530</v>
      </c>
      <c r="K19" s="32">
        <f t="shared" si="5"/>
        <v>45792000</v>
      </c>
      <c r="L19" s="32">
        <f t="shared" si="6"/>
        <v>1590</v>
      </c>
    </row>
    <row r="20" spans="1:12" x14ac:dyDescent="0.25">
      <c r="B20" s="30">
        <v>150</v>
      </c>
      <c r="C20" s="30">
        <v>180</v>
      </c>
      <c r="D20" s="49">
        <v>120</v>
      </c>
      <c r="E20" s="32">
        <v>7200</v>
      </c>
      <c r="F20" s="32">
        <f t="shared" si="0"/>
        <v>1</v>
      </c>
      <c r="G20" s="32">
        <f t="shared" si="1"/>
        <v>270</v>
      </c>
      <c r="H20" s="32">
        <f t="shared" si="2"/>
        <v>27000</v>
      </c>
      <c r="I20" s="37">
        <f t="shared" si="3"/>
        <v>90</v>
      </c>
      <c r="J20" s="32">
        <f t="shared" si="4"/>
        <v>150</v>
      </c>
      <c r="K20" s="32">
        <f t="shared" si="5"/>
        <v>1080000</v>
      </c>
      <c r="L20" s="32">
        <f t="shared" si="6"/>
        <v>450</v>
      </c>
    </row>
    <row r="21" spans="1:12" s="50" customFormat="1" x14ac:dyDescent="0.25">
      <c r="A21" s="50" t="s">
        <v>104</v>
      </c>
      <c r="B21" s="50">
        <v>530</v>
      </c>
      <c r="C21" s="50">
        <v>180</v>
      </c>
      <c r="D21" s="51">
        <v>120</v>
      </c>
      <c r="E21" s="52">
        <v>172080</v>
      </c>
      <c r="F21" s="52">
        <f t="shared" si="0"/>
        <v>1</v>
      </c>
      <c r="G21" s="52">
        <f t="shared" si="1"/>
        <v>270</v>
      </c>
      <c r="H21" s="52">
        <f t="shared" si="2"/>
        <v>95400</v>
      </c>
      <c r="I21" s="53">
        <f t="shared" si="3"/>
        <v>90</v>
      </c>
      <c r="J21" s="52">
        <f t="shared" si="4"/>
        <v>530</v>
      </c>
      <c r="K21" s="52">
        <f t="shared" si="5"/>
        <v>91202400</v>
      </c>
      <c r="L21" s="52">
        <f t="shared" si="6"/>
        <v>1590</v>
      </c>
    </row>
    <row r="22" spans="1:12" s="79" customFormat="1" x14ac:dyDescent="0.25">
      <c r="A22" s="79" t="s">
        <v>105</v>
      </c>
      <c r="B22" s="79">
        <v>50</v>
      </c>
      <c r="C22" s="79">
        <v>180</v>
      </c>
      <c r="D22" s="80">
        <v>120</v>
      </c>
      <c r="E22" s="81">
        <v>600</v>
      </c>
      <c r="F22" s="81">
        <f t="shared" ref="F22" si="7">INT(C22/D22)</f>
        <v>1</v>
      </c>
      <c r="G22" s="81">
        <f t="shared" ref="G22" si="8">(2+F22)*I22</f>
        <v>270</v>
      </c>
      <c r="H22" s="81">
        <f t="shared" ref="H22" si="9">B22*C22</f>
        <v>9000</v>
      </c>
      <c r="I22" s="82">
        <f t="shared" si="3"/>
        <v>90</v>
      </c>
      <c r="J22" s="81">
        <f t="shared" ref="J22" si="10">B22</f>
        <v>50</v>
      </c>
      <c r="K22" s="81">
        <f t="shared" ref="K22" si="11">H22*(E22/C22)</f>
        <v>30000</v>
      </c>
      <c r="L22" s="81">
        <f t="shared" ref="L22" si="12">H22*(2+F22)/C22</f>
        <v>150</v>
      </c>
    </row>
    <row r="25" spans="1:12" x14ac:dyDescent="0.25">
      <c r="B25" s="38" t="s">
        <v>31</v>
      </c>
      <c r="C25" s="38"/>
      <c r="I25" s="37"/>
    </row>
    <row r="26" spans="1:12" s="39" customFormat="1" x14ac:dyDescent="0.25">
      <c r="B26" s="39" t="s">
        <v>26</v>
      </c>
      <c r="C26" s="39" t="s">
        <v>22</v>
      </c>
      <c r="D26" s="40" t="s">
        <v>23</v>
      </c>
      <c r="E26" s="41" t="s">
        <v>14</v>
      </c>
      <c r="F26" s="41" t="s">
        <v>24</v>
      </c>
      <c r="G26" s="42" t="s">
        <v>17</v>
      </c>
      <c r="H26" s="41" t="s">
        <v>12</v>
      </c>
      <c r="I26" s="43" t="s">
        <v>16</v>
      </c>
      <c r="J26" s="41" t="s">
        <v>4</v>
      </c>
      <c r="K26" s="41" t="s">
        <v>5</v>
      </c>
      <c r="L26" s="39" t="s">
        <v>27</v>
      </c>
    </row>
    <row r="27" spans="1:12" s="44" customFormat="1" x14ac:dyDescent="0.25">
      <c r="D27" s="45"/>
      <c r="E27" s="46"/>
      <c r="F27" s="46"/>
      <c r="G27" s="47" t="s">
        <v>18</v>
      </c>
      <c r="H27" s="46" t="s">
        <v>6</v>
      </c>
      <c r="I27" s="48" t="s">
        <v>15</v>
      </c>
      <c r="J27" s="46" t="s">
        <v>7</v>
      </c>
      <c r="K27" s="46" t="s">
        <v>8</v>
      </c>
    </row>
    <row r="28" spans="1:12" x14ac:dyDescent="0.25">
      <c r="B28" s="49">
        <v>370</v>
      </c>
      <c r="C28" s="30">
        <v>180</v>
      </c>
      <c r="D28" s="49">
        <v>120</v>
      </c>
      <c r="E28" s="32">
        <v>3600</v>
      </c>
      <c r="F28" s="32">
        <f>INT(C28/D28)</f>
        <v>1</v>
      </c>
      <c r="G28" s="32">
        <f>(2+F28)*I28</f>
        <v>270</v>
      </c>
      <c r="H28" s="32">
        <f>B28*C28</f>
        <v>66600</v>
      </c>
      <c r="I28" s="37">
        <f>C28/(F28+1)</f>
        <v>90</v>
      </c>
      <c r="J28" s="32">
        <f>B28</f>
        <v>370</v>
      </c>
      <c r="K28" s="32">
        <f>H28*(E28/C28)</f>
        <v>1332000</v>
      </c>
      <c r="L28" s="32">
        <f>H28*(2+F28)/C28</f>
        <v>1110</v>
      </c>
    </row>
    <row r="29" spans="1:12" x14ac:dyDescent="0.25">
      <c r="B29" s="49">
        <f>B28*1.1</f>
        <v>407.00000000000006</v>
      </c>
      <c r="C29" s="30">
        <v>180</v>
      </c>
      <c r="D29" s="49">
        <v>120</v>
      </c>
      <c r="E29" s="32">
        <v>3600</v>
      </c>
      <c r="F29" s="32">
        <f t="shared" ref="F29:F35" si="13">INT(C29/D29)</f>
        <v>1</v>
      </c>
      <c r="G29" s="32">
        <f t="shared" ref="G29:G35" si="14">(2+F29)*I29</f>
        <v>270</v>
      </c>
      <c r="H29" s="32">
        <f t="shared" ref="H29:H35" si="15">B29*C29</f>
        <v>73260.000000000015</v>
      </c>
      <c r="I29" s="37">
        <f t="shared" ref="I29:I35" si="16">C29/(F29+1)</f>
        <v>90</v>
      </c>
      <c r="J29" s="32">
        <f t="shared" ref="J29:J35" si="17">B29</f>
        <v>407.00000000000006</v>
      </c>
      <c r="K29" s="32">
        <f t="shared" ref="K29:K35" si="18">H29*(E29/C29)</f>
        <v>1465200.0000000002</v>
      </c>
      <c r="L29" s="32">
        <f t="shared" ref="L29:L35" si="19">H29*(2+F29)/C29</f>
        <v>1221.0000000000002</v>
      </c>
    </row>
    <row r="30" spans="1:12" x14ac:dyDescent="0.25">
      <c r="B30" s="49">
        <f t="shared" ref="B30:B35" si="20">B29*1.1</f>
        <v>447.7000000000001</v>
      </c>
      <c r="C30" s="30">
        <v>180</v>
      </c>
      <c r="D30" s="49">
        <v>120</v>
      </c>
      <c r="E30" s="32">
        <v>3600</v>
      </c>
      <c r="F30" s="32">
        <f t="shared" si="13"/>
        <v>1</v>
      </c>
      <c r="G30" s="32">
        <f t="shared" si="14"/>
        <v>270</v>
      </c>
      <c r="H30" s="32">
        <f t="shared" si="15"/>
        <v>80586.000000000015</v>
      </c>
      <c r="I30" s="37">
        <f t="shared" si="16"/>
        <v>90</v>
      </c>
      <c r="J30" s="32">
        <f t="shared" si="17"/>
        <v>447.7000000000001</v>
      </c>
      <c r="K30" s="32">
        <f t="shared" si="18"/>
        <v>1611720.0000000002</v>
      </c>
      <c r="L30" s="32">
        <f t="shared" si="19"/>
        <v>1343.1000000000004</v>
      </c>
    </row>
    <row r="31" spans="1:12" x14ac:dyDescent="0.25">
      <c r="B31" s="49">
        <f t="shared" si="20"/>
        <v>492.47000000000014</v>
      </c>
      <c r="C31" s="30">
        <v>180</v>
      </c>
      <c r="D31" s="49">
        <v>120</v>
      </c>
      <c r="E31" s="32">
        <v>3600</v>
      </c>
      <c r="F31" s="32">
        <f t="shared" si="13"/>
        <v>1</v>
      </c>
      <c r="G31" s="32">
        <f t="shared" si="14"/>
        <v>270</v>
      </c>
      <c r="H31" s="32">
        <f t="shared" si="15"/>
        <v>88644.60000000002</v>
      </c>
      <c r="I31" s="37">
        <f t="shared" si="16"/>
        <v>90</v>
      </c>
      <c r="J31" s="32">
        <f t="shared" si="17"/>
        <v>492.47000000000014</v>
      </c>
      <c r="K31" s="32">
        <f t="shared" si="18"/>
        <v>1772892.0000000005</v>
      </c>
      <c r="L31" s="32">
        <f t="shared" si="19"/>
        <v>1477.4100000000003</v>
      </c>
    </row>
    <row r="32" spans="1:12" x14ac:dyDescent="0.25">
      <c r="B32" s="49">
        <f t="shared" si="20"/>
        <v>541.71700000000021</v>
      </c>
      <c r="C32" s="30">
        <v>180</v>
      </c>
      <c r="D32" s="49">
        <v>120</v>
      </c>
      <c r="E32" s="32">
        <v>3600</v>
      </c>
      <c r="F32" s="32">
        <f t="shared" si="13"/>
        <v>1</v>
      </c>
      <c r="G32" s="32">
        <f t="shared" si="14"/>
        <v>270</v>
      </c>
      <c r="H32" s="32">
        <f t="shared" si="15"/>
        <v>97509.060000000041</v>
      </c>
      <c r="I32" s="37">
        <f t="shared" si="16"/>
        <v>90</v>
      </c>
      <c r="J32" s="32">
        <f t="shared" si="17"/>
        <v>541.71700000000021</v>
      </c>
      <c r="K32" s="32">
        <f t="shared" si="18"/>
        <v>1950181.2000000009</v>
      </c>
      <c r="L32" s="32">
        <f t="shared" si="19"/>
        <v>1625.1510000000005</v>
      </c>
    </row>
    <row r="33" spans="2:12" x14ac:dyDescent="0.25">
      <c r="B33" s="49">
        <f t="shared" si="20"/>
        <v>595.88870000000031</v>
      </c>
      <c r="C33" s="30">
        <v>180</v>
      </c>
      <c r="D33" s="49">
        <v>120</v>
      </c>
      <c r="E33" s="32">
        <v>3600</v>
      </c>
      <c r="F33" s="32">
        <f t="shared" si="13"/>
        <v>1</v>
      </c>
      <c r="G33" s="32">
        <f t="shared" si="14"/>
        <v>270</v>
      </c>
      <c r="H33" s="32">
        <f t="shared" si="15"/>
        <v>107259.96600000006</v>
      </c>
      <c r="I33" s="37">
        <f t="shared" si="16"/>
        <v>90</v>
      </c>
      <c r="J33" s="32">
        <f t="shared" si="17"/>
        <v>595.88870000000031</v>
      </c>
      <c r="K33" s="32">
        <f t="shared" si="18"/>
        <v>2145199.3200000012</v>
      </c>
      <c r="L33" s="32">
        <f t="shared" si="19"/>
        <v>1787.6661000000008</v>
      </c>
    </row>
    <row r="34" spans="2:12" x14ac:dyDescent="0.25">
      <c r="B34" s="49">
        <f t="shared" si="20"/>
        <v>655.47757000000036</v>
      </c>
      <c r="C34" s="30">
        <v>180</v>
      </c>
      <c r="D34" s="49">
        <v>120</v>
      </c>
      <c r="E34" s="32">
        <v>3600</v>
      </c>
      <c r="F34" s="32">
        <f t="shared" si="13"/>
        <v>1</v>
      </c>
      <c r="G34" s="32">
        <f t="shared" si="14"/>
        <v>270</v>
      </c>
      <c r="H34" s="32">
        <f t="shared" si="15"/>
        <v>117985.96260000006</v>
      </c>
      <c r="I34" s="37">
        <f t="shared" si="16"/>
        <v>90</v>
      </c>
      <c r="J34" s="32">
        <f t="shared" si="17"/>
        <v>655.47757000000036</v>
      </c>
      <c r="K34" s="32">
        <f t="shared" si="18"/>
        <v>2359719.2520000013</v>
      </c>
      <c r="L34" s="32">
        <f t="shared" si="19"/>
        <v>1966.4327100000007</v>
      </c>
    </row>
    <row r="35" spans="2:12" s="50" customFormat="1" x14ac:dyDescent="0.25">
      <c r="B35" s="51">
        <f t="shared" si="20"/>
        <v>721.0253270000004</v>
      </c>
      <c r="C35" s="50">
        <v>180</v>
      </c>
      <c r="D35" s="51">
        <v>120</v>
      </c>
      <c r="E35" s="52">
        <v>3600</v>
      </c>
      <c r="F35" s="52">
        <f t="shared" si="13"/>
        <v>1</v>
      </c>
      <c r="G35" s="52">
        <f t="shared" si="14"/>
        <v>270</v>
      </c>
      <c r="H35" s="52">
        <f t="shared" si="15"/>
        <v>129784.55886000008</v>
      </c>
      <c r="I35" s="53">
        <f t="shared" si="16"/>
        <v>90</v>
      </c>
      <c r="J35" s="52">
        <f t="shared" si="17"/>
        <v>721.0253270000004</v>
      </c>
      <c r="K35" s="52">
        <f t="shared" si="18"/>
        <v>2595691.1772000017</v>
      </c>
      <c r="L35" s="52">
        <f t="shared" si="19"/>
        <v>2163.0759810000013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95F06-F32B-4FE7-82BE-8F241B9E8E8B}">
  <dimension ref="A1:J35"/>
  <sheetViews>
    <sheetView workbookViewId="0">
      <selection sqref="A1:XFD1048576"/>
    </sheetView>
  </sheetViews>
  <sheetFormatPr defaultRowHeight="12" x14ac:dyDescent="0.25"/>
  <cols>
    <col min="1" max="1" width="11.21875" style="30" customWidth="1"/>
    <col min="2" max="2" width="12.6640625" style="30" customWidth="1"/>
    <col min="3" max="3" width="22.88671875" style="32" customWidth="1"/>
    <col min="4" max="4" width="16" style="32" bestFit="1" customWidth="1"/>
    <col min="5" max="5" width="27.5546875" style="32" customWidth="1"/>
    <col min="6" max="6" width="18.88671875" style="32" bestFit="1" customWidth="1"/>
    <col min="7" max="7" width="21.109375" style="32" customWidth="1"/>
    <col min="8" max="8" width="17" style="30" customWidth="1"/>
    <col min="9" max="16384" width="8.88671875" style="30"/>
  </cols>
  <sheetData>
    <row r="1" spans="1:10" s="27" customFormat="1" ht="12.6" thickBot="1" x14ac:dyDescent="0.3">
      <c r="A1" s="27" t="s">
        <v>0</v>
      </c>
      <c r="C1" s="29"/>
      <c r="D1" s="29"/>
      <c r="E1" s="29"/>
      <c r="F1" s="29"/>
      <c r="G1" s="29"/>
    </row>
    <row r="2" spans="1:10" x14ac:dyDescent="0.25">
      <c r="C2" s="30" t="s">
        <v>1</v>
      </c>
      <c r="D2" s="31"/>
      <c r="I2" s="32"/>
      <c r="J2" s="32"/>
    </row>
    <row r="3" spans="1:10" x14ac:dyDescent="0.25">
      <c r="C3" s="30" t="s">
        <v>34</v>
      </c>
      <c r="D3" s="37">
        <v>0.01</v>
      </c>
      <c r="I3" s="32"/>
      <c r="J3" s="32"/>
    </row>
    <row r="8" spans="1:10" x14ac:dyDescent="0.25">
      <c r="A8" s="33"/>
      <c r="B8" s="33"/>
      <c r="C8" s="36"/>
      <c r="D8" s="36"/>
    </row>
    <row r="11" spans="1:10" x14ac:dyDescent="0.25">
      <c r="B11" s="38" t="s">
        <v>32</v>
      </c>
    </row>
    <row r="12" spans="1:10" s="39" customFormat="1" x14ac:dyDescent="0.25">
      <c r="B12" s="39" t="s">
        <v>33</v>
      </c>
      <c r="C12" s="41" t="s">
        <v>14</v>
      </c>
      <c r="D12" s="42" t="s">
        <v>17</v>
      </c>
      <c r="E12" s="41" t="s">
        <v>12</v>
      </c>
      <c r="F12" s="41" t="s">
        <v>4</v>
      </c>
      <c r="G12" s="41" t="s">
        <v>5</v>
      </c>
      <c r="H12" s="39" t="s">
        <v>27</v>
      </c>
    </row>
    <row r="13" spans="1:10" s="44" customFormat="1" x14ac:dyDescent="0.25">
      <c r="C13" s="46"/>
      <c r="D13" s="47" t="s">
        <v>18</v>
      </c>
      <c r="E13" s="46" t="s">
        <v>6</v>
      </c>
      <c r="F13" s="46" t="s">
        <v>7</v>
      </c>
      <c r="G13" s="46" t="s">
        <v>8</v>
      </c>
      <c r="I13" s="44" t="s">
        <v>99</v>
      </c>
    </row>
    <row r="14" spans="1:10" x14ac:dyDescent="0.25">
      <c r="B14" s="30">
        <v>200</v>
      </c>
      <c r="C14" s="32">
        <v>3600</v>
      </c>
      <c r="E14" s="32">
        <f>ROUNDUP($D$3*B14, 0)</f>
        <v>2</v>
      </c>
      <c r="F14" s="32">
        <f>B14</f>
        <v>200</v>
      </c>
      <c r="G14" s="32">
        <f>C14*B14</f>
        <v>720000</v>
      </c>
      <c r="H14" s="32">
        <f>B14</f>
        <v>200</v>
      </c>
      <c r="J14" s="30" t="s">
        <v>98</v>
      </c>
    </row>
    <row r="15" spans="1:10" x14ac:dyDescent="0.25">
      <c r="A15" s="30" t="s">
        <v>100</v>
      </c>
      <c r="B15" s="30">
        <v>37</v>
      </c>
      <c r="C15" s="32">
        <v>3600</v>
      </c>
      <c r="E15" s="32">
        <f t="shared" ref="E15:E21" si="0">ROUNDUP($D$3*B15, 0)</f>
        <v>1</v>
      </c>
      <c r="F15" s="32">
        <f t="shared" ref="F15:F21" si="1">B15</f>
        <v>37</v>
      </c>
      <c r="G15" s="32">
        <f t="shared" ref="G15:G21" si="2">C15*B15</f>
        <v>133200</v>
      </c>
      <c r="H15" s="32">
        <f t="shared" ref="H15:H21" si="3">B15</f>
        <v>37</v>
      </c>
      <c r="I15" s="37">
        <f>1/F15</f>
        <v>2.7027027027027029E-2</v>
      </c>
    </row>
    <row r="16" spans="1:10" x14ac:dyDescent="0.25">
      <c r="A16" s="30" t="s">
        <v>102</v>
      </c>
      <c r="B16" s="30">
        <v>26</v>
      </c>
      <c r="C16" s="32">
        <v>43200</v>
      </c>
      <c r="E16" s="32">
        <f t="shared" si="0"/>
        <v>1</v>
      </c>
      <c r="F16" s="32">
        <f t="shared" si="1"/>
        <v>26</v>
      </c>
      <c r="G16" s="32">
        <f t="shared" si="2"/>
        <v>1123200</v>
      </c>
      <c r="H16" s="32">
        <f t="shared" si="3"/>
        <v>26</v>
      </c>
      <c r="I16" s="37">
        <f t="shared" ref="I16:I21" si="4">1/F16</f>
        <v>3.8461538461538464E-2</v>
      </c>
    </row>
    <row r="17" spans="1:9" x14ac:dyDescent="0.25">
      <c r="B17" s="30">
        <v>37</v>
      </c>
      <c r="C17" s="32">
        <v>43200</v>
      </c>
      <c r="E17" s="32">
        <f t="shared" si="0"/>
        <v>1</v>
      </c>
      <c r="F17" s="32">
        <f t="shared" si="1"/>
        <v>37</v>
      </c>
      <c r="G17" s="32">
        <f t="shared" si="2"/>
        <v>1598400</v>
      </c>
      <c r="H17" s="32">
        <f t="shared" si="3"/>
        <v>37</v>
      </c>
      <c r="I17" s="37">
        <f t="shared" si="4"/>
        <v>2.7027027027027029E-2</v>
      </c>
    </row>
    <row r="18" spans="1:9" x14ac:dyDescent="0.25">
      <c r="B18" s="30">
        <v>27</v>
      </c>
      <c r="C18" s="32">
        <v>3600</v>
      </c>
      <c r="E18" s="32">
        <f t="shared" ref="E18" si="5">ROUNDUP($D$3*B18, 0)</f>
        <v>1</v>
      </c>
      <c r="F18" s="32">
        <f t="shared" ref="F18" si="6">B18</f>
        <v>27</v>
      </c>
      <c r="G18" s="32">
        <f t="shared" ref="G18" si="7">C18*B18</f>
        <v>97200</v>
      </c>
      <c r="H18" s="32">
        <f t="shared" ref="H18" si="8">B18</f>
        <v>27</v>
      </c>
      <c r="I18" s="37">
        <f t="shared" ref="I18" si="9">1/F18</f>
        <v>3.7037037037037035E-2</v>
      </c>
    </row>
    <row r="19" spans="1:9" x14ac:dyDescent="0.25">
      <c r="B19" s="30">
        <v>39</v>
      </c>
      <c r="C19" s="32">
        <v>86400</v>
      </c>
      <c r="E19" s="32">
        <f t="shared" si="0"/>
        <v>1</v>
      </c>
      <c r="F19" s="32">
        <f t="shared" si="1"/>
        <v>39</v>
      </c>
      <c r="G19" s="32">
        <f t="shared" si="2"/>
        <v>3369600</v>
      </c>
      <c r="H19" s="32">
        <f t="shared" si="3"/>
        <v>39</v>
      </c>
      <c r="I19" s="37">
        <f t="shared" si="4"/>
        <v>2.564102564102564E-2</v>
      </c>
    </row>
    <row r="20" spans="1:9" x14ac:dyDescent="0.25">
      <c r="A20" s="30" t="s">
        <v>103</v>
      </c>
      <c r="B20" s="30">
        <v>37</v>
      </c>
      <c r="C20" s="32">
        <v>172080</v>
      </c>
      <c r="E20" s="32">
        <f t="shared" si="0"/>
        <v>1</v>
      </c>
      <c r="F20" s="32">
        <f t="shared" si="1"/>
        <v>37</v>
      </c>
      <c r="G20" s="32">
        <f t="shared" si="2"/>
        <v>6366960</v>
      </c>
      <c r="H20" s="32">
        <f t="shared" si="3"/>
        <v>37</v>
      </c>
      <c r="I20" s="37">
        <f t="shared" si="4"/>
        <v>2.7027027027027029E-2</v>
      </c>
    </row>
    <row r="21" spans="1:9" s="50" customFormat="1" x14ac:dyDescent="0.25">
      <c r="A21" s="50" t="s">
        <v>104</v>
      </c>
      <c r="B21" s="50">
        <v>26</v>
      </c>
      <c r="C21" s="52">
        <v>172080</v>
      </c>
      <c r="D21" s="52"/>
      <c r="E21" s="52">
        <f t="shared" si="0"/>
        <v>1</v>
      </c>
      <c r="F21" s="52">
        <f t="shared" si="1"/>
        <v>26</v>
      </c>
      <c r="G21" s="52">
        <f t="shared" si="2"/>
        <v>4474080</v>
      </c>
      <c r="H21" s="52">
        <f t="shared" si="3"/>
        <v>26</v>
      </c>
      <c r="I21" s="53">
        <f t="shared" si="4"/>
        <v>3.8461538461538464E-2</v>
      </c>
    </row>
    <row r="22" spans="1:9" s="50" customFormat="1" x14ac:dyDescent="0.25">
      <c r="A22" s="50" t="s">
        <v>105</v>
      </c>
      <c r="B22" s="50">
        <v>10</v>
      </c>
      <c r="C22" s="52">
        <v>600</v>
      </c>
      <c r="D22" s="52"/>
      <c r="E22" s="52">
        <f t="shared" ref="E22" si="10">ROUNDUP($D$3*B22, 0)</f>
        <v>1</v>
      </c>
      <c r="F22" s="52">
        <f t="shared" ref="F22" si="11">B22</f>
        <v>10</v>
      </c>
      <c r="G22" s="52">
        <f t="shared" ref="G22" si="12">C22*B22</f>
        <v>6000</v>
      </c>
      <c r="H22" s="52">
        <f t="shared" ref="H22" si="13">B22</f>
        <v>10</v>
      </c>
      <c r="I22" s="53">
        <f t="shared" ref="I22" si="14">1/F22</f>
        <v>0.1</v>
      </c>
    </row>
    <row r="25" spans="1:9" x14ac:dyDescent="0.25">
      <c r="B25" s="38" t="s">
        <v>35</v>
      </c>
    </row>
    <row r="26" spans="1:9" s="39" customFormat="1" x14ac:dyDescent="0.25">
      <c r="B26" s="39" t="s">
        <v>33</v>
      </c>
      <c r="C26" s="41" t="s">
        <v>14</v>
      </c>
      <c r="D26" s="42" t="s">
        <v>17</v>
      </c>
      <c r="E26" s="41" t="s">
        <v>12</v>
      </c>
      <c r="F26" s="41" t="s">
        <v>4</v>
      </c>
      <c r="G26" s="41" t="s">
        <v>5</v>
      </c>
      <c r="H26" s="39" t="s">
        <v>27</v>
      </c>
    </row>
    <row r="27" spans="1:9" s="44" customFormat="1" x14ac:dyDescent="0.25">
      <c r="C27" s="46"/>
      <c r="D27" s="47" t="s">
        <v>18</v>
      </c>
      <c r="E27" s="46" t="s">
        <v>6</v>
      </c>
      <c r="F27" s="46" t="s">
        <v>7</v>
      </c>
      <c r="G27" s="46" t="s">
        <v>8</v>
      </c>
    </row>
    <row r="28" spans="1:9" x14ac:dyDescent="0.25">
      <c r="B28" s="49">
        <v>26</v>
      </c>
      <c r="C28" s="32">
        <v>3600</v>
      </c>
      <c r="E28" s="32">
        <f>ROUNDUP($D$3*B28,0)</f>
        <v>1</v>
      </c>
      <c r="F28" s="32">
        <f>B28</f>
        <v>26</v>
      </c>
      <c r="G28" s="32">
        <f>C28*B28</f>
        <v>93600</v>
      </c>
      <c r="H28" s="32">
        <f>B28</f>
        <v>26</v>
      </c>
    </row>
    <row r="29" spans="1:9" x14ac:dyDescent="0.25">
      <c r="B29" s="49">
        <f>1.1*B28</f>
        <v>28.6</v>
      </c>
      <c r="C29" s="32">
        <v>3600</v>
      </c>
      <c r="E29" s="32">
        <f t="shared" ref="E29:E35" si="15">ROUNDUP($D$3*B29,0)</f>
        <v>1</v>
      </c>
      <c r="F29" s="32">
        <f t="shared" ref="F29:F35" si="16">B29</f>
        <v>28.6</v>
      </c>
      <c r="G29" s="32">
        <f t="shared" ref="G29:G35" si="17">C29*B29</f>
        <v>102960</v>
      </c>
      <c r="H29" s="32">
        <f t="shared" ref="H29:H35" si="18">B29</f>
        <v>28.6</v>
      </c>
    </row>
    <row r="30" spans="1:9" x14ac:dyDescent="0.25">
      <c r="B30" s="49">
        <f t="shared" ref="B30:B35" si="19">1.1*B29</f>
        <v>31.460000000000004</v>
      </c>
      <c r="C30" s="32">
        <v>3600</v>
      </c>
      <c r="E30" s="32">
        <f t="shared" si="15"/>
        <v>1</v>
      </c>
      <c r="F30" s="32">
        <f t="shared" si="16"/>
        <v>31.460000000000004</v>
      </c>
      <c r="G30" s="32">
        <f t="shared" si="17"/>
        <v>113256.00000000001</v>
      </c>
      <c r="H30" s="32">
        <f t="shared" si="18"/>
        <v>31.460000000000004</v>
      </c>
    </row>
    <row r="31" spans="1:9" x14ac:dyDescent="0.25">
      <c r="B31" s="49">
        <f t="shared" si="19"/>
        <v>34.606000000000009</v>
      </c>
      <c r="C31" s="32">
        <v>3600</v>
      </c>
      <c r="E31" s="32">
        <f t="shared" si="15"/>
        <v>1</v>
      </c>
      <c r="F31" s="32">
        <f t="shared" si="16"/>
        <v>34.606000000000009</v>
      </c>
      <c r="G31" s="32">
        <f t="shared" si="17"/>
        <v>124581.60000000003</v>
      </c>
      <c r="H31" s="32">
        <f t="shared" si="18"/>
        <v>34.606000000000009</v>
      </c>
    </row>
    <row r="32" spans="1:9" x14ac:dyDescent="0.25">
      <c r="B32" s="49">
        <f t="shared" si="19"/>
        <v>38.066600000000015</v>
      </c>
      <c r="C32" s="32">
        <v>3600</v>
      </c>
      <c r="E32" s="32">
        <f t="shared" si="15"/>
        <v>1</v>
      </c>
      <c r="F32" s="32">
        <f t="shared" si="16"/>
        <v>38.066600000000015</v>
      </c>
      <c r="G32" s="32">
        <f t="shared" si="17"/>
        <v>137039.76000000007</v>
      </c>
      <c r="H32" s="32">
        <f t="shared" si="18"/>
        <v>38.066600000000015</v>
      </c>
    </row>
    <row r="33" spans="2:8" x14ac:dyDescent="0.25">
      <c r="B33" s="49">
        <f t="shared" si="19"/>
        <v>41.873260000000023</v>
      </c>
      <c r="C33" s="32">
        <v>3600</v>
      </c>
      <c r="E33" s="32">
        <f t="shared" si="15"/>
        <v>1</v>
      </c>
      <c r="F33" s="32">
        <f t="shared" si="16"/>
        <v>41.873260000000023</v>
      </c>
      <c r="G33" s="32">
        <f t="shared" si="17"/>
        <v>150743.73600000009</v>
      </c>
      <c r="H33" s="32">
        <f t="shared" si="18"/>
        <v>41.873260000000023</v>
      </c>
    </row>
    <row r="34" spans="2:8" x14ac:dyDescent="0.25">
      <c r="B34" s="49">
        <f t="shared" si="19"/>
        <v>46.060586000000029</v>
      </c>
      <c r="C34" s="32">
        <v>3600</v>
      </c>
      <c r="E34" s="32">
        <f t="shared" si="15"/>
        <v>1</v>
      </c>
      <c r="F34" s="32">
        <f t="shared" si="16"/>
        <v>46.060586000000029</v>
      </c>
      <c r="G34" s="32">
        <f t="shared" si="17"/>
        <v>165818.10960000011</v>
      </c>
      <c r="H34" s="32">
        <f t="shared" si="18"/>
        <v>46.060586000000029</v>
      </c>
    </row>
    <row r="35" spans="2:8" s="50" customFormat="1" x14ac:dyDescent="0.25">
      <c r="B35" s="51">
        <f t="shared" si="19"/>
        <v>50.666644600000033</v>
      </c>
      <c r="C35" s="52">
        <v>3600</v>
      </c>
      <c r="D35" s="52"/>
      <c r="E35" s="32">
        <f t="shared" si="15"/>
        <v>1</v>
      </c>
      <c r="F35" s="52">
        <f t="shared" si="16"/>
        <v>50.666644600000033</v>
      </c>
      <c r="G35" s="52">
        <f t="shared" si="17"/>
        <v>182399.92056000012</v>
      </c>
      <c r="H35" s="52">
        <f t="shared" si="18"/>
        <v>50.666644600000033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5E961-1EB3-4319-8F5D-7424E3167291}">
  <dimension ref="A1:I35"/>
  <sheetViews>
    <sheetView tabSelected="1" workbookViewId="0">
      <selection activeCell="D9" sqref="D9"/>
    </sheetView>
  </sheetViews>
  <sheetFormatPr defaultRowHeight="14.4" x14ac:dyDescent="0.3"/>
  <cols>
    <col min="2" max="2" width="12.6640625" customWidth="1"/>
    <col min="3" max="3" width="22.88671875" style="2" customWidth="1"/>
    <col min="4" max="4" width="14.109375" style="2" customWidth="1"/>
    <col min="5" max="5" width="18.88671875" style="2" bestFit="1" customWidth="1"/>
    <col min="6" max="6" width="21.109375" style="2" customWidth="1"/>
    <col min="7" max="7" width="17" customWidth="1"/>
    <col min="8" max="8" width="21.33203125" customWidth="1"/>
  </cols>
  <sheetData>
    <row r="1" spans="1:9" s="3" customFormat="1" ht="15" thickBot="1" x14ac:dyDescent="0.35">
      <c r="A1" s="3" t="s">
        <v>0</v>
      </c>
      <c r="C1" s="4"/>
      <c r="D1" s="4"/>
      <c r="E1" s="4"/>
      <c r="F1" s="4"/>
    </row>
    <row r="2" spans="1:9" x14ac:dyDescent="0.3">
      <c r="C2" t="s">
        <v>1</v>
      </c>
      <c r="H2" s="2"/>
      <c r="I2" s="2"/>
    </row>
    <row r="3" spans="1:9" x14ac:dyDescent="0.3">
      <c r="C3" t="s">
        <v>46</v>
      </c>
      <c r="D3" s="2">
        <v>4</v>
      </c>
      <c r="H3" s="2"/>
      <c r="I3" s="2"/>
    </row>
    <row r="8" spans="1:9" x14ac:dyDescent="0.3">
      <c r="A8" s="1"/>
      <c r="B8" s="1"/>
      <c r="C8" s="6"/>
    </row>
    <row r="11" spans="1:9" x14ac:dyDescent="0.3">
      <c r="B11" s="9" t="s">
        <v>44</v>
      </c>
    </row>
    <row r="12" spans="1:9" s="7" customFormat="1" x14ac:dyDescent="0.3">
      <c r="B12" s="7" t="s">
        <v>36</v>
      </c>
      <c r="C12" s="8" t="s">
        <v>14</v>
      </c>
      <c r="D12" s="8" t="s">
        <v>39</v>
      </c>
      <c r="E12" s="8" t="s">
        <v>37</v>
      </c>
      <c r="F12" s="8" t="s">
        <v>5</v>
      </c>
      <c r="G12" s="7" t="s">
        <v>41</v>
      </c>
      <c r="H12" s="7" t="s">
        <v>42</v>
      </c>
    </row>
    <row r="13" spans="1:9" s="13" customFormat="1" x14ac:dyDescent="0.3">
      <c r="C13" s="14"/>
      <c r="D13" s="14" t="s">
        <v>38</v>
      </c>
      <c r="E13" s="14" t="s">
        <v>40</v>
      </c>
      <c r="F13" s="14" t="s">
        <v>8</v>
      </c>
      <c r="G13" s="13" t="s">
        <v>45</v>
      </c>
      <c r="H13" s="13" t="s">
        <v>47</v>
      </c>
    </row>
    <row r="14" spans="1:9" x14ac:dyDescent="0.3">
      <c r="B14">
        <v>55</v>
      </c>
      <c r="C14" s="2">
        <v>3600</v>
      </c>
      <c r="D14" s="2">
        <v>10</v>
      </c>
      <c r="E14" s="15">
        <f>D14/B14</f>
        <v>0.18181818181818182</v>
      </c>
      <c r="F14" s="2">
        <f>D14*(C14/E14)</f>
        <v>198000</v>
      </c>
      <c r="G14" s="2">
        <f>B14</f>
        <v>55</v>
      </c>
      <c r="H14" s="2">
        <f>$D$3*G14</f>
        <v>220</v>
      </c>
    </row>
    <row r="15" spans="1:9" x14ac:dyDescent="0.3">
      <c r="B15">
        <v>80</v>
      </c>
      <c r="C15" s="2">
        <v>3600</v>
      </c>
      <c r="D15" s="2">
        <v>10</v>
      </c>
      <c r="E15" s="15">
        <f t="shared" ref="E15:E21" si="0">D15/B15</f>
        <v>0.125</v>
      </c>
      <c r="F15" s="2">
        <f t="shared" ref="F15:F21" si="1">D15*(C15/E15)</f>
        <v>288000</v>
      </c>
      <c r="G15" s="2">
        <f t="shared" ref="G15:G21" si="2">B15</f>
        <v>80</v>
      </c>
      <c r="H15" s="2">
        <f t="shared" ref="H15:H21" si="3">$D$3*G15</f>
        <v>320</v>
      </c>
    </row>
    <row r="16" spans="1:9" x14ac:dyDescent="0.3">
      <c r="B16">
        <v>55</v>
      </c>
      <c r="C16" s="2">
        <v>43200</v>
      </c>
      <c r="D16" s="2">
        <v>10</v>
      </c>
      <c r="E16" s="15">
        <f t="shared" si="0"/>
        <v>0.18181818181818182</v>
      </c>
      <c r="F16" s="2">
        <f t="shared" si="1"/>
        <v>2376000</v>
      </c>
      <c r="G16" s="2">
        <f t="shared" si="2"/>
        <v>55</v>
      </c>
      <c r="H16" s="2">
        <f t="shared" si="3"/>
        <v>220</v>
      </c>
    </row>
    <row r="17" spans="2:8" x14ac:dyDescent="0.3">
      <c r="B17">
        <v>88</v>
      </c>
      <c r="C17" s="2">
        <v>43200</v>
      </c>
      <c r="D17" s="2">
        <v>10</v>
      </c>
      <c r="E17" s="15">
        <f t="shared" si="0"/>
        <v>0.11363636363636363</v>
      </c>
      <c r="F17" s="2">
        <f t="shared" si="1"/>
        <v>3801600</v>
      </c>
      <c r="G17" s="2">
        <f t="shared" si="2"/>
        <v>88</v>
      </c>
      <c r="H17" s="2">
        <f t="shared" si="3"/>
        <v>352</v>
      </c>
    </row>
    <row r="18" spans="2:8" x14ac:dyDescent="0.3">
      <c r="B18">
        <v>55</v>
      </c>
      <c r="C18" s="2">
        <v>86400</v>
      </c>
      <c r="D18" s="2">
        <v>10</v>
      </c>
      <c r="E18" s="15">
        <f t="shared" si="0"/>
        <v>0.18181818181818182</v>
      </c>
      <c r="F18" s="2">
        <f t="shared" si="1"/>
        <v>4752000</v>
      </c>
      <c r="G18" s="2">
        <f t="shared" si="2"/>
        <v>55</v>
      </c>
      <c r="H18" s="2">
        <f t="shared" si="3"/>
        <v>220</v>
      </c>
    </row>
    <row r="19" spans="2:8" x14ac:dyDescent="0.3">
      <c r="B19">
        <v>88</v>
      </c>
      <c r="C19" s="2">
        <v>86400</v>
      </c>
      <c r="D19" s="2">
        <v>10</v>
      </c>
      <c r="E19" s="15">
        <f t="shared" si="0"/>
        <v>0.11363636363636363</v>
      </c>
      <c r="F19" s="2">
        <f t="shared" si="1"/>
        <v>7603200</v>
      </c>
      <c r="G19" s="2">
        <f t="shared" si="2"/>
        <v>88</v>
      </c>
      <c r="H19" s="2">
        <f t="shared" si="3"/>
        <v>352</v>
      </c>
    </row>
    <row r="20" spans="2:8" x14ac:dyDescent="0.3">
      <c r="B20">
        <v>55</v>
      </c>
      <c r="C20" s="2">
        <v>172080</v>
      </c>
      <c r="D20" s="2">
        <v>10</v>
      </c>
      <c r="E20" s="15">
        <f t="shared" si="0"/>
        <v>0.18181818181818182</v>
      </c>
      <c r="F20" s="2">
        <f t="shared" si="1"/>
        <v>9464400</v>
      </c>
      <c r="G20" s="2">
        <f t="shared" si="2"/>
        <v>55</v>
      </c>
      <c r="H20" s="2">
        <f t="shared" si="3"/>
        <v>220</v>
      </c>
    </row>
    <row r="21" spans="2:8" s="10" customFormat="1" x14ac:dyDescent="0.3">
      <c r="B21" s="10">
        <v>88</v>
      </c>
      <c r="C21" s="12">
        <v>172080</v>
      </c>
      <c r="D21" s="12">
        <v>10</v>
      </c>
      <c r="E21" s="16">
        <f t="shared" si="0"/>
        <v>0.11363636363636363</v>
      </c>
      <c r="F21" s="12">
        <f t="shared" si="1"/>
        <v>15143040</v>
      </c>
      <c r="G21" s="12">
        <f t="shared" si="2"/>
        <v>88</v>
      </c>
      <c r="H21" s="12">
        <f t="shared" si="3"/>
        <v>352</v>
      </c>
    </row>
    <row r="22" spans="2:8" x14ac:dyDescent="0.3">
      <c r="E22" s="15"/>
    </row>
    <row r="25" spans="2:8" x14ac:dyDescent="0.3">
      <c r="B25" s="9" t="s">
        <v>43</v>
      </c>
    </row>
    <row r="26" spans="2:8" s="7" customFormat="1" x14ac:dyDescent="0.3">
      <c r="B26" s="7" t="s">
        <v>36</v>
      </c>
      <c r="C26" s="8" t="s">
        <v>14</v>
      </c>
      <c r="D26" s="8" t="s">
        <v>39</v>
      </c>
      <c r="E26" s="8" t="s">
        <v>37</v>
      </c>
      <c r="F26" s="8" t="s">
        <v>5</v>
      </c>
      <c r="G26" s="7" t="s">
        <v>41</v>
      </c>
      <c r="H26" s="7" t="s">
        <v>42</v>
      </c>
    </row>
    <row r="27" spans="2:8" s="13" customFormat="1" x14ac:dyDescent="0.3">
      <c r="C27" s="14"/>
      <c r="D27" s="14" t="s">
        <v>38</v>
      </c>
      <c r="E27" s="14" t="s">
        <v>40</v>
      </c>
      <c r="F27" s="14" t="s">
        <v>8</v>
      </c>
      <c r="G27" s="13" t="s">
        <v>45</v>
      </c>
      <c r="H27" s="13" t="s">
        <v>47</v>
      </c>
    </row>
    <row r="28" spans="2:8" x14ac:dyDescent="0.3">
      <c r="B28" s="5">
        <v>55</v>
      </c>
      <c r="C28" s="2">
        <v>3600</v>
      </c>
      <c r="D28" s="2">
        <v>10</v>
      </c>
      <c r="E28" s="15">
        <f>D28/B28</f>
        <v>0.18181818181818182</v>
      </c>
      <c r="F28" s="2">
        <f>D28*(C28/E28)</f>
        <v>198000</v>
      </c>
      <c r="G28" s="2">
        <f>B28</f>
        <v>55</v>
      </c>
      <c r="H28" s="2">
        <f>$D$3*G28</f>
        <v>220</v>
      </c>
    </row>
    <row r="29" spans="2:8" x14ac:dyDescent="0.3">
      <c r="B29" s="5">
        <f t="shared" ref="B29:B35" si="4">1.1*B28</f>
        <v>60.500000000000007</v>
      </c>
      <c r="C29" s="2">
        <v>3600</v>
      </c>
      <c r="D29" s="2">
        <v>10</v>
      </c>
      <c r="E29" s="15">
        <f t="shared" ref="E29:E35" si="5">D29/B29</f>
        <v>0.16528925619834708</v>
      </c>
      <c r="F29" s="2">
        <f t="shared" ref="F29:F35" si="6">D29*(C29/E29)</f>
        <v>217800.00000000003</v>
      </c>
      <c r="G29" s="2">
        <f t="shared" ref="G29:G35" si="7">B29</f>
        <v>60.500000000000007</v>
      </c>
      <c r="H29" s="2">
        <f t="shared" ref="H29:H35" si="8">$D$3*G29</f>
        <v>242.00000000000003</v>
      </c>
    </row>
    <row r="30" spans="2:8" x14ac:dyDescent="0.3">
      <c r="B30" s="5">
        <f t="shared" si="4"/>
        <v>66.550000000000011</v>
      </c>
      <c r="C30" s="2">
        <v>43200</v>
      </c>
      <c r="D30" s="2">
        <v>10</v>
      </c>
      <c r="E30" s="15">
        <f t="shared" si="5"/>
        <v>0.15026296018031551</v>
      </c>
      <c r="F30" s="2">
        <f t="shared" si="6"/>
        <v>2874960.0000000005</v>
      </c>
      <c r="G30" s="2">
        <f t="shared" si="7"/>
        <v>66.550000000000011</v>
      </c>
      <c r="H30" s="2">
        <f t="shared" si="8"/>
        <v>266.20000000000005</v>
      </c>
    </row>
    <row r="31" spans="2:8" x14ac:dyDescent="0.3">
      <c r="B31" s="5">
        <f t="shared" si="4"/>
        <v>73.205000000000013</v>
      </c>
      <c r="C31" s="2">
        <v>43200</v>
      </c>
      <c r="D31" s="2">
        <v>10</v>
      </c>
      <c r="E31" s="15">
        <f t="shared" si="5"/>
        <v>0.13660269107301412</v>
      </c>
      <c r="F31" s="2">
        <f t="shared" si="6"/>
        <v>3162456.0000000005</v>
      </c>
      <c r="G31" s="2">
        <f t="shared" si="7"/>
        <v>73.205000000000013</v>
      </c>
      <c r="H31" s="2">
        <f t="shared" si="8"/>
        <v>292.82000000000005</v>
      </c>
    </row>
    <row r="32" spans="2:8" x14ac:dyDescent="0.3">
      <c r="B32" s="5">
        <f t="shared" si="4"/>
        <v>80.525500000000022</v>
      </c>
      <c r="C32" s="2">
        <v>86400</v>
      </c>
      <c r="D32" s="2">
        <v>10</v>
      </c>
      <c r="E32" s="15">
        <f t="shared" si="5"/>
        <v>0.12418426461183101</v>
      </c>
      <c r="F32" s="2">
        <f t="shared" si="6"/>
        <v>6957403.200000002</v>
      </c>
      <c r="G32" s="2">
        <f t="shared" si="7"/>
        <v>80.525500000000022</v>
      </c>
      <c r="H32" s="2">
        <f t="shared" si="8"/>
        <v>322.10200000000009</v>
      </c>
    </row>
    <row r="33" spans="2:8" x14ac:dyDescent="0.3">
      <c r="B33" s="5">
        <f t="shared" si="4"/>
        <v>88.578050000000033</v>
      </c>
      <c r="C33" s="2">
        <v>86400</v>
      </c>
      <c r="D33" s="2">
        <v>10</v>
      </c>
      <c r="E33" s="15">
        <f t="shared" si="5"/>
        <v>0.11289478601075545</v>
      </c>
      <c r="F33" s="2">
        <f t="shared" si="6"/>
        <v>7653143.5200000033</v>
      </c>
      <c r="G33" s="2">
        <f t="shared" si="7"/>
        <v>88.578050000000033</v>
      </c>
      <c r="H33" s="2">
        <f t="shared" si="8"/>
        <v>354.31220000000013</v>
      </c>
    </row>
    <row r="34" spans="2:8" x14ac:dyDescent="0.3">
      <c r="B34" s="5">
        <f t="shared" si="4"/>
        <v>97.435855000000046</v>
      </c>
      <c r="C34" s="2">
        <v>172080</v>
      </c>
      <c r="D34" s="2">
        <v>10</v>
      </c>
      <c r="E34" s="15">
        <f t="shared" si="5"/>
        <v>0.1026316236461413</v>
      </c>
      <c r="F34" s="2">
        <f t="shared" si="6"/>
        <v>16766761.928400008</v>
      </c>
      <c r="G34" s="2">
        <f t="shared" si="7"/>
        <v>97.435855000000046</v>
      </c>
      <c r="H34" s="2">
        <f t="shared" si="8"/>
        <v>389.74342000000019</v>
      </c>
    </row>
    <row r="35" spans="2:8" s="10" customFormat="1" x14ac:dyDescent="0.3">
      <c r="B35" s="11">
        <f t="shared" si="4"/>
        <v>107.17944050000006</v>
      </c>
      <c r="C35" s="12">
        <v>172080</v>
      </c>
      <c r="D35" s="12">
        <v>10</v>
      </c>
      <c r="E35" s="16">
        <f t="shared" si="5"/>
        <v>9.3301476041946635E-2</v>
      </c>
      <c r="F35" s="12">
        <f t="shared" si="6"/>
        <v>18443438.121240009</v>
      </c>
      <c r="G35" s="12">
        <f t="shared" si="7"/>
        <v>107.17944050000006</v>
      </c>
      <c r="H35" s="12">
        <f t="shared" si="8"/>
        <v>428.71776200000022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Profiles &amp; Traffics</vt:lpstr>
      <vt:lpstr>Subs. &amp; Traffic -DATA</vt:lpstr>
      <vt:lpstr>Subs. &amp;Traffic 5G</vt:lpstr>
      <vt:lpstr>Subs. &amp;Traffic -VOICE</vt:lpstr>
      <vt:lpstr>Subs. &amp;Traffic -SMS</vt:lpstr>
      <vt:lpstr>Subs. &amp;Traffic -REST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milanstancic</dc:creator>
  <cp:lastModifiedBy>Milan STANCIC</cp:lastModifiedBy>
  <dcterms:created xsi:type="dcterms:W3CDTF">2023-01-25T21:37:09Z</dcterms:created>
  <dcterms:modified xsi:type="dcterms:W3CDTF">2023-08-31T14:56:18Z</dcterms:modified>
</cp:coreProperties>
</file>